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updateLinks="never" codeName="DieseArbeitsmappe" defaultThemeVersion="124226"/>
  <mc:AlternateContent xmlns:mc="http://schemas.openxmlformats.org/markup-compatibility/2006">
    <mc:Choice Requires="x15">
      <x15ac:absPath xmlns:x15ac="http://schemas.microsoft.com/office/spreadsheetml/2010/11/ac" url="V:\2026 Ausschreibungen\Amt 40\SG Interne Dienste und Gebäudemanagement\Liegenschaften\26-032 Unterhaltsreinigung Neustadt VgV\Mail Fachamt\alle Unterlagen letzter Stand 25.08.2026\"/>
    </mc:Choice>
  </mc:AlternateContent>
  <xr:revisionPtr revIDLastSave="0" documentId="13_ncr:1_{0B306277-7645-49E4-9A6E-563FB693BD86}" xr6:coauthVersionLast="47" xr6:coauthVersionMax="47" xr10:uidLastSave="{00000000-0000-0000-0000-000000000000}"/>
  <bookViews>
    <workbookView xWindow="3075" yWindow="3075" windowWidth="21600" windowHeight="11385" tabRatio="861" xr2:uid="{00000000-000D-0000-FFFF-FFFF00000000}"/>
  </bookViews>
  <sheets>
    <sheet name="Inhaltsverzeichnis" sheetId="1" r:id="rId1"/>
    <sheet name="Preisübersicht" sheetId="3" r:id="rId2"/>
    <sheet name="SVS GlasRG" sheetId="30" r:id="rId3"/>
    <sheet name="Kal Glas Gesamt" sheetId="22" r:id="rId4"/>
  </sheets>
  <definedNames>
    <definedName name="berAuftragskosten">SVS #REF!</definedName>
    <definedName name="BereichSVSGrundWC">#REF!</definedName>
    <definedName name="berRGTageObjekt">#REF!</definedName>
    <definedName name="_xlnm.Print_Area" localSheetId="0">Inhaltsverzeichnis!$A$1:$H$25</definedName>
    <definedName name="_xlnm.Print_Area" localSheetId="3">'Kal Glas Gesamt'!$A$1:$L$29</definedName>
    <definedName name="_xlnm.Print_Area" localSheetId="1">Preisübersicht!$A$1:$F$12</definedName>
    <definedName name="_xlnm.Print_Area" localSheetId="2">'SVS GlasRG'!$A$1:$I$79</definedName>
    <definedName name="_xlnm.Print_Titles" localSheetId="1">Preisübersicht!$1:$5</definedName>
    <definedName name="Ferien">#REF!</definedName>
    <definedName name="sAuftragskosten">SVS #REF!</definedName>
    <definedName name="SVListe">#REF!</definedName>
    <definedName name="TTListe">#REF!</definedName>
    <definedName name="Turnus">#REF!</definedName>
    <definedName name="TurnusKita">#REF!</definedName>
    <definedName name="TurnusSchule">#REF!</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22" l="1"/>
  <c r="H6" i="22"/>
  <c r="H7" i="22"/>
  <c r="H8" i="22"/>
  <c r="H9" i="22"/>
  <c r="H10" i="22"/>
  <c r="H11" i="22"/>
  <c r="F6" i="1" l="1"/>
  <c r="F57" i="30" l="1"/>
  <c r="F42" i="30"/>
  <c r="C2" i="3" l="1"/>
  <c r="G2" i="22" l="1"/>
  <c r="E1" i="30" l="1"/>
  <c r="I2" i="1"/>
  <c r="K68" i="30" l="1"/>
  <c r="K67" i="30"/>
  <c r="K66" i="30"/>
  <c r="K65" i="30"/>
  <c r="K60" i="30"/>
  <c r="K56" i="30"/>
  <c r="K55" i="30"/>
  <c r="K54" i="30"/>
  <c r="K53" i="30"/>
  <c r="K52" i="30"/>
  <c r="K51" i="30"/>
  <c r="K50" i="30"/>
  <c r="K48" i="30"/>
  <c r="K47" i="30"/>
  <c r="K46" i="30"/>
  <c r="K41" i="30"/>
  <c r="K40" i="30"/>
  <c r="K39" i="30"/>
  <c r="K38" i="30"/>
  <c r="K33" i="30"/>
  <c r="K32" i="30"/>
  <c r="K27" i="30"/>
  <c r="K25" i="30"/>
  <c r="K13" i="30"/>
  <c r="K12" i="30"/>
  <c r="K11" i="30"/>
  <c r="K10" i="30"/>
  <c r="K9" i="30"/>
  <c r="H56" i="30"/>
  <c r="H55" i="30"/>
  <c r="H54" i="30"/>
  <c r="H53" i="30"/>
  <c r="H52" i="30"/>
  <c r="H51" i="30"/>
  <c r="H50" i="30"/>
  <c r="H48" i="30"/>
  <c r="H47" i="30"/>
  <c r="H46" i="30"/>
  <c r="H41" i="30"/>
  <c r="H40" i="30"/>
  <c r="H39" i="30"/>
  <c r="H38" i="30"/>
  <c r="H33" i="30"/>
  <c r="H32" i="30"/>
  <c r="H28" i="30"/>
  <c r="H27" i="30"/>
  <c r="H13" i="30"/>
  <c r="H14" i="30" s="1"/>
  <c r="K14" i="30" s="1"/>
  <c r="H12" i="30"/>
  <c r="H11" i="30"/>
  <c r="H10" i="30"/>
  <c r="H9" i="30"/>
  <c r="F14" i="30"/>
  <c r="F20" i="30" s="1"/>
  <c r="H20" i="30" s="1"/>
  <c r="F22" i="30" l="1"/>
  <c r="H22" i="30" s="1"/>
  <c r="D26" i="30"/>
  <c r="F26" i="30" s="1"/>
  <c r="H26" i="30" s="1"/>
  <c r="H42" i="30"/>
  <c r="K42" i="30" s="1"/>
  <c r="H57" i="30"/>
  <c r="H61" i="30"/>
  <c r="K61" i="30"/>
  <c r="F61" i="30" l="1"/>
  <c r="F62" i="30" s="1"/>
  <c r="K62" i="30" s="1"/>
  <c r="K5" i="30"/>
  <c r="K28" i="30"/>
  <c r="K23" i="30"/>
  <c r="K21" i="30"/>
  <c r="K19" i="30"/>
  <c r="K17" i="30"/>
  <c r="A1" i="30"/>
  <c r="K57" i="30"/>
  <c r="F18" i="30"/>
  <c r="H18" i="30" s="1"/>
  <c r="F24" i="30"/>
  <c r="M11" i="22" l="1"/>
  <c r="L11" i="22"/>
  <c r="M10" i="22"/>
  <c r="L10" i="22"/>
  <c r="M9" i="22"/>
  <c r="L9" i="22"/>
  <c r="L8" i="22"/>
  <c r="M8" i="22"/>
  <c r="M7" i="22"/>
  <c r="L7" i="22"/>
  <c r="M6" i="22"/>
  <c r="L6" i="22"/>
  <c r="M5" i="22"/>
  <c r="L5" i="22"/>
  <c r="H24" i="30"/>
  <c r="H29" i="30" s="1"/>
  <c r="F29" i="30"/>
  <c r="F34" i="30" s="1"/>
  <c r="K29" i="30" l="1"/>
  <c r="H34" i="30"/>
  <c r="C12" i="3"/>
  <c r="D12" i="3" s="1"/>
  <c r="F12" i="3" s="1"/>
  <c r="E12" i="3" s="1"/>
  <c r="F25" i="1"/>
  <c r="G25" i="1" s="1"/>
  <c r="H25" i="1" s="1"/>
  <c r="C11" i="3"/>
  <c r="D11" i="3" s="1"/>
  <c r="F11" i="3" s="1"/>
  <c r="E11" i="3" s="1"/>
  <c r="F24" i="1"/>
  <c r="G24" i="1" s="1"/>
  <c r="H24" i="1" s="1"/>
  <c r="F23" i="1"/>
  <c r="G23" i="1" s="1"/>
  <c r="H23" i="1" s="1"/>
  <c r="C10" i="3"/>
  <c r="D10" i="3" s="1"/>
  <c r="F10" i="3" s="1"/>
  <c r="E10" i="3" s="1"/>
  <c r="F22" i="1"/>
  <c r="G22" i="1" s="1"/>
  <c r="H22" i="1" s="1"/>
  <c r="C9" i="3"/>
  <c r="D9" i="3" s="1"/>
  <c r="F9" i="3" s="1"/>
  <c r="E9" i="3" s="1"/>
  <c r="F21" i="1"/>
  <c r="G21" i="1" s="1"/>
  <c r="H21" i="1" s="1"/>
  <c r="C8" i="3"/>
  <c r="D8" i="3" s="1"/>
  <c r="F8" i="3" s="1"/>
  <c r="E8" i="3" s="1"/>
  <c r="F20" i="1"/>
  <c r="G20" i="1" s="1"/>
  <c r="H20" i="1" s="1"/>
  <c r="C7" i="3"/>
  <c r="D7" i="3" s="1"/>
  <c r="F7" i="3" s="1"/>
  <c r="E7" i="3" s="1"/>
  <c r="F19" i="1"/>
  <c r="G19" i="1" s="1"/>
  <c r="H19" i="1" s="1"/>
  <c r="C6" i="3"/>
  <c r="D6" i="3" s="1"/>
  <c r="F6" i="3" s="1"/>
  <c r="E6" i="3" s="1"/>
  <c r="F18" i="1"/>
  <c r="G18" i="1" s="1"/>
  <c r="H18" i="1" s="1"/>
  <c r="M3" i="22"/>
  <c r="K34" i="30" l="1"/>
  <c r="H59" i="30"/>
  <c r="H60" i="30" s="1"/>
</calcChain>
</file>

<file path=xl/sharedStrings.xml><?xml version="1.0" encoding="utf-8"?>
<sst xmlns="http://schemas.openxmlformats.org/spreadsheetml/2006/main" count="313" uniqueCount="190">
  <si>
    <t>Inhaltsverzeichnis</t>
  </si>
  <si>
    <t>1.00</t>
  </si>
  <si>
    <t>Produktiver Stundenlohn</t>
  </si>
  <si>
    <t>%</t>
  </si>
  <si>
    <t>€</t>
  </si>
  <si>
    <t>2.00</t>
  </si>
  <si>
    <t>Lohngebundene Kosten</t>
  </si>
  <si>
    <t>2.10</t>
  </si>
  <si>
    <t>Soziallöhne</t>
  </si>
  <si>
    <t>2.11</t>
  </si>
  <si>
    <t>Gesetzliche Feiertage</t>
  </si>
  <si>
    <t>2.12</t>
  </si>
  <si>
    <t>Urlaubsentgelt</t>
  </si>
  <si>
    <t>2.13</t>
  </si>
  <si>
    <t>Zusätzliches Urlaubsentgelt</t>
  </si>
  <si>
    <t>2.14</t>
  </si>
  <si>
    <t>Lohnfortzahlung im Krankheitsfall</t>
  </si>
  <si>
    <t>2.15</t>
  </si>
  <si>
    <t>Arbeitsfreistellung</t>
  </si>
  <si>
    <t>Zwischensumme Soziallöhne</t>
  </si>
  <si>
    <t>2.20</t>
  </si>
  <si>
    <t>Sozialversicherungsbeiträge auf Fertigungslohn und Soziallöhne (Arbeitgeberanteil)</t>
  </si>
  <si>
    <t>2.21</t>
  </si>
  <si>
    <t>Krankenversicherung auf Soziallöhne</t>
  </si>
  <si>
    <t>2.22</t>
  </si>
  <si>
    <t>Rentenversicherung auf Soziallöhne</t>
  </si>
  <si>
    <t>2.23</t>
  </si>
  <si>
    <t>Arbeitslosenversicherung auf Soziallöhne</t>
  </si>
  <si>
    <t>2.24</t>
  </si>
  <si>
    <t>Pflegeversicherung auf Soziallöhne</t>
  </si>
  <si>
    <t>2.25</t>
  </si>
  <si>
    <t>U2 Mutterschaftsaufwendungen auf Soziallöhne</t>
  </si>
  <si>
    <t>2.30</t>
  </si>
  <si>
    <t>2.31</t>
  </si>
  <si>
    <t>Zwischensumme Lohnkosten inkl. Sozialabgaben (Summe 2.10 - 2.31)</t>
  </si>
  <si>
    <t>Zusätzliche lohngebundene Kosten</t>
  </si>
  <si>
    <t>2.50</t>
  </si>
  <si>
    <t>Haftpflichtversicherung</t>
  </si>
  <si>
    <t>2.60</t>
  </si>
  <si>
    <t>Sonstige Personalkosten</t>
  </si>
  <si>
    <t>Summe lohngebundene Kosten (Summe 2.10 - 2.60)</t>
  </si>
  <si>
    <t>3.00</t>
  </si>
  <si>
    <t>Sonstige auftragsbezogene Kosten</t>
  </si>
  <si>
    <t>3.10</t>
  </si>
  <si>
    <t>Aufsichtslohn Vorarbeiter</t>
  </si>
  <si>
    <t>inkl. Soziale Folgekosten f. Aufsichtslohn</t>
  </si>
  <si>
    <t>3.20</t>
  </si>
  <si>
    <t>Fahrkostenzuschuss</t>
  </si>
  <si>
    <t>3.30</t>
  </si>
  <si>
    <t>Fertigungsmaterial; Maschinen, Geräte, AfA, etc.</t>
  </si>
  <si>
    <t>3.40</t>
  </si>
  <si>
    <t>Sondereinzelkosten</t>
  </si>
  <si>
    <t>Zwischensumme sonstige auftragsbezogene Kosten (Summe 3.10 - 3.40)</t>
  </si>
  <si>
    <t>4.00</t>
  </si>
  <si>
    <t>Unternehmensbezogene Kosten</t>
  </si>
  <si>
    <t>4.10</t>
  </si>
  <si>
    <t>Gehälter</t>
  </si>
  <si>
    <t>4.11</t>
  </si>
  <si>
    <t>Technische Angestellte, inkl. Lohnfolgekosten</t>
  </si>
  <si>
    <t>4.12</t>
  </si>
  <si>
    <t>4.20</t>
  </si>
  <si>
    <t>Fuhrparkkosten</t>
  </si>
  <si>
    <t>4.30</t>
  </si>
  <si>
    <t>Fertigungshilfskosten</t>
  </si>
  <si>
    <t>4.31</t>
  </si>
  <si>
    <t>Löhne Hilfsdienste, inkl. Lohnfolgekosten</t>
  </si>
  <si>
    <t>4.32</t>
  </si>
  <si>
    <t>Sonstige Betriebskosten</t>
  </si>
  <si>
    <t>4.40</t>
  </si>
  <si>
    <t>Schwerbehindertenabgabe</t>
  </si>
  <si>
    <t>4.50</t>
  </si>
  <si>
    <t>Sonstige Verwaltungskosten</t>
  </si>
  <si>
    <t>4.60</t>
  </si>
  <si>
    <t>Betriebsratskosten</t>
  </si>
  <si>
    <t>4.70</t>
  </si>
  <si>
    <t>Sonstige Kosten (Verbandsbeiträge, Zertifizierung etc.)</t>
  </si>
  <si>
    <t>4.80</t>
  </si>
  <si>
    <t>Gewerbesteuer</t>
  </si>
  <si>
    <t>Zwischensumme unternehmensbezogene Kosten (Summe 4.10 - 4.80)</t>
  </si>
  <si>
    <t>5.00</t>
  </si>
  <si>
    <t>Selbstkosten (Summe 1.00 - 4.80)</t>
  </si>
  <si>
    <t>6.00</t>
  </si>
  <si>
    <t>Zuschlag für Wagnis + Gewinn auf Selbstkosten</t>
  </si>
  <si>
    <t>Stundenverrechnungssatz Normalstunde</t>
  </si>
  <si>
    <t>Kalkulationszuschlag (Pos 6 - Pos 1)</t>
  </si>
  <si>
    <t>Basisdaten</t>
  </si>
  <si>
    <t>Anzahl Tage</t>
  </si>
  <si>
    <t>durchschnittliche Urlaubstage</t>
  </si>
  <si>
    <t>durchschnittliche Krankheitstage</t>
  </si>
  <si>
    <t>bezahlte Freistellungen</t>
  </si>
  <si>
    <t>Feiertage</t>
  </si>
  <si>
    <t>Bieter</t>
  </si>
  <si>
    <t>lfd. Nr.</t>
  </si>
  <si>
    <t>Objektname</t>
  </si>
  <si>
    <t>Zurück zum Inhaltsverzeichnis</t>
  </si>
  <si>
    <t>Bieter:</t>
  </si>
  <si>
    <t>Kalkulation des Stundenverrechnungssatzes Glasreinigung</t>
  </si>
  <si>
    <t>Reini-
gungs-
intervall</t>
  </si>
  <si>
    <t>Objekt</t>
  </si>
  <si>
    <t>SVS
 (€/h)</t>
  </si>
  <si>
    <t>Netto-Preis / Jahr (€)</t>
  </si>
  <si>
    <t>Die gesetzliche Unfallversicherung richtet sich nach der Gefahrenklasse, die für den Betrieb gilt.</t>
  </si>
  <si>
    <t>Kaufmännische Angestellte, inkl. Lohnfolgekosten</t>
  </si>
  <si>
    <r>
      <t>Krankenversicherung auf Produktivlohn</t>
    </r>
    <r>
      <rPr>
        <vertAlign val="superscript"/>
        <sz val="8"/>
        <rFont val="Verdana"/>
        <family val="2"/>
      </rPr>
      <t>1</t>
    </r>
  </si>
  <si>
    <r>
      <t>Rentenversicherung auf Produktivlohn</t>
    </r>
    <r>
      <rPr>
        <vertAlign val="superscript"/>
        <sz val="8"/>
        <rFont val="Verdana"/>
        <family val="2"/>
      </rPr>
      <t>2</t>
    </r>
  </si>
  <si>
    <r>
      <t>Arbeitslosenversicherung auf Produktivlohn</t>
    </r>
    <r>
      <rPr>
        <vertAlign val="superscript"/>
        <sz val="8"/>
        <rFont val="Verdana"/>
        <family val="2"/>
      </rPr>
      <t>3</t>
    </r>
  </si>
  <si>
    <r>
      <t>Pflegeversicherung auf Produktivlohn</t>
    </r>
    <r>
      <rPr>
        <vertAlign val="superscript"/>
        <sz val="8"/>
        <rFont val="Verdana"/>
        <family val="2"/>
      </rPr>
      <t>4</t>
    </r>
  </si>
  <si>
    <r>
      <t>U2 Mutterschaftsaufwendungen auf Produktivlohn</t>
    </r>
    <r>
      <rPr>
        <vertAlign val="superscript"/>
        <sz val="8"/>
        <rFont val="Verdana"/>
        <family val="2"/>
      </rPr>
      <t>5</t>
    </r>
  </si>
  <si>
    <r>
      <t>Gesetzliche Unfallversicherung</t>
    </r>
    <r>
      <rPr>
        <vertAlign val="superscript"/>
        <sz val="8"/>
        <rFont val="Verdana"/>
        <family val="2"/>
      </rPr>
      <t>6</t>
    </r>
  </si>
  <si>
    <r>
      <t>Insolvenzgeldumlage</t>
    </r>
    <r>
      <rPr>
        <vertAlign val="superscript"/>
        <sz val="8"/>
        <rFont val="Verdana"/>
        <family val="2"/>
      </rPr>
      <t>7</t>
    </r>
  </si>
  <si>
    <t xml:space="preserve">Krankenversicherung (gesetzlicher Arbeitgeberanteil): </t>
  </si>
  <si>
    <t xml:space="preserve">Rentenversicherung (gesetzlicher Arbeitgeberanteil): </t>
  </si>
  <si>
    <t xml:space="preserve">Arbeitslosenversicherung (gesetzlicher Arbeitgeberanteil): </t>
  </si>
  <si>
    <t xml:space="preserve">Pflegeversicherung (gesetzlicher Arbeitgeberanteil alle Bundesländer außer Sachsen: hier 0,5% Abzug): </t>
  </si>
  <si>
    <t>Insolvenzgeldumlage (gesetzlicher Arbeitgeberanteil - trägt der Arbeitgeber allein):</t>
  </si>
  <si>
    <t>Bundesland</t>
  </si>
  <si>
    <t>Diese Position wird von jeder Krankenkasse separat berechnet.</t>
  </si>
  <si>
    <t>J1</t>
  </si>
  <si>
    <t>Reinigungen / Jahr</t>
  </si>
  <si>
    <t>Reinigungs-
art</t>
  </si>
  <si>
    <t>Glasflächen
(einseitig gemessen)
(m²)</t>
  </si>
  <si>
    <t>Anzahl
Glasflächen
(Multiplikator)</t>
  </si>
  <si>
    <t>Steiger-
kosten 
(€)</t>
  </si>
  <si>
    <t>Nettopreis</t>
  </si>
  <si>
    <t>Bruttopreis</t>
  </si>
  <si>
    <t>Straße</t>
  </si>
  <si>
    <t>PLZ</t>
  </si>
  <si>
    <t>Ort</t>
  </si>
  <si>
    <t>Vertragsbeginn</t>
  </si>
  <si>
    <t>Vertragsende</t>
  </si>
  <si>
    <t>Verlängerung</t>
  </si>
  <si>
    <t>max. Laufzeit bis</t>
  </si>
  <si>
    <t>Unternehmen</t>
  </si>
  <si>
    <t>Telefon</t>
  </si>
  <si>
    <t>Fax</t>
  </si>
  <si>
    <t>Ansprechpartner</t>
  </si>
  <si>
    <t>E-Mailadresse</t>
  </si>
  <si>
    <t>Internetadresse</t>
  </si>
  <si>
    <t>Kurzname</t>
  </si>
  <si>
    <t>Gebäude</t>
  </si>
  <si>
    <t>Gebäudeteil</t>
  </si>
  <si>
    <t>Los</t>
  </si>
  <si>
    <t>Preisübersicht</t>
  </si>
  <si>
    <t>Leistungswerte 
(m²/h)</t>
  </si>
  <si>
    <t>Reinigungs-
flächen / Jahr (m²)</t>
  </si>
  <si>
    <t>Ausfüllhinweise 
(nur 1 Häkchen setzen):</t>
  </si>
  <si>
    <r>
      <t xml:space="preserve">Vorgaben
</t>
    </r>
    <r>
      <rPr>
        <sz val="8"/>
        <rFont val="Verdana"/>
        <family val="2"/>
      </rPr>
      <t>Die Vorgaben bei den Sozialversicherungsbeiträgen entsprechen den gesetzlichen Mindestangaben.</t>
    </r>
  </si>
  <si>
    <t>mR</t>
  </si>
  <si>
    <t>Internat Mühle</t>
  </si>
  <si>
    <t>PvH AL1</t>
  </si>
  <si>
    <t>PvH FöS Hort</t>
  </si>
  <si>
    <t>PvH grSchulgeb</t>
  </si>
  <si>
    <t>PvH SH</t>
  </si>
  <si>
    <t>PvH soz Gruppe</t>
  </si>
  <si>
    <t>PvH Speiseeinr</t>
  </si>
  <si>
    <t>PvH WAT</t>
  </si>
  <si>
    <t>Zusammenstellung der Preise Glasreinigung (in Euro)</t>
  </si>
  <si>
    <t>GlasRG</t>
  </si>
  <si>
    <t>Jahrespreis in €</t>
  </si>
  <si>
    <t>MwSt.</t>
  </si>
  <si>
    <t>Los 3</t>
  </si>
  <si>
    <t>SVS GlasRG</t>
  </si>
  <si>
    <t>Reinigungstage maximal</t>
  </si>
  <si>
    <t>Spiegelberg</t>
  </si>
  <si>
    <t>Prinz-von-Homburg-Schule</t>
  </si>
  <si>
    <t>Förderschule/ Hort</t>
  </si>
  <si>
    <t>großes Schulgebäude</t>
  </si>
  <si>
    <t>Sporthalle</t>
  </si>
  <si>
    <t>Räume soziale Gruppe</t>
  </si>
  <si>
    <t>Speiseeinrichtung</t>
  </si>
  <si>
    <t>WAT Gebäude</t>
  </si>
  <si>
    <t>Wertungspreis (netto) in €</t>
  </si>
  <si>
    <t>Wertungspreis (brutto) in €</t>
  </si>
  <si>
    <t>Brandenburg</t>
  </si>
  <si>
    <t xml:space="preserve">Hinweise zur Ermittlung der Leistungswerte </t>
  </si>
  <si>
    <t xml:space="preserve">Grundlage bildet die Spalte H Reinigungsflächen / Jahr (m²). </t>
  </si>
  <si>
    <t xml:space="preserve">Berechnung: Reinigungsflächen / Jahr (m²) = Glasflächen (einseitig gemessen) (m²) * Anzahl Glasflächen (Multiplikator) * Reinigungen / Jahr. </t>
  </si>
  <si>
    <t xml:space="preserve">Die Leistungswerte, die für die Glasflächen (einseitig gemessen zweiseitig gereinigt) gebildet werden, müssen dann mit der Anzahl Glasflächen (Multiplikator) multipliziert werden. </t>
  </si>
  <si>
    <t xml:space="preserve">Im Preisblatt ist eine Eingabe von Steigerkosten/Kosten für Hubbühne zwingend. </t>
  </si>
  <si>
    <t>Wenn keine Steigerkosten/Kosten für Hubbühne anfallen, ist die Position mit 0 eindeutig zu kennzeichnen.</t>
  </si>
  <si>
    <t>Eine unterlassene Angabe führt gemäß § 13 Nr. 3 VOL/A bzw. § 38 Abs. 10 UVgO bzw. § 53 Abs. 7 VgV zum Ausschluss.</t>
  </si>
  <si>
    <t>Erläuterung:</t>
  </si>
  <si>
    <t>mR = Reinigung mit Rahmen</t>
  </si>
  <si>
    <t>Multiplikator</t>
  </si>
  <si>
    <t>Der Multiplikator gibt die Anzahl der zu reinigenden Flächen je Fenster bzw. je Glasfläche an.</t>
  </si>
  <si>
    <t>Steigerkosten / Reinigung:</t>
  </si>
  <si>
    <t>Die Eingabe bezieht sich auf eine Reinigung. Der Wert wird anschließend mit der Spalte 'Reinigungstage/Jahr' multipliziert.</t>
  </si>
  <si>
    <t>Sportkomplex 
(AL 1 + 2, Kochlehrküche)</t>
  </si>
  <si>
    <t>2026
in %</t>
  </si>
  <si>
    <r>
      <t xml:space="preserve">Kalkulation </t>
    </r>
    <r>
      <rPr>
        <b/>
        <sz val="8"/>
        <rFont val="Verdana"/>
        <family val="2"/>
      </rPr>
      <t>Glasreinigung</t>
    </r>
    <r>
      <rPr>
        <sz val="8"/>
        <rFont val="Verdana"/>
        <family val="2"/>
      </rPr>
      <t xml:space="preserve"> - </t>
    </r>
    <r>
      <rPr>
        <b/>
        <sz val="8"/>
        <rFont val="Verdana"/>
        <family val="2"/>
      </rPr>
      <t>erstmalig 2028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</si>
</sst>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00\ _€_-;\-* #,##0.00\ _€_-;_-* &quot;-&quot;??\ _€_-;_-@_-"/>
    <numFmt numFmtId="165" formatCode="_-* #,##0.00\ [$€]_-;\-* #,##0.00\ [$€]_-;_-* &quot;-&quot;??\ [$€]_-;_-@_-"/>
    <numFmt numFmtId="166" formatCode="0.000"/>
    <numFmt numFmtId="167" formatCode="#,##0.000"/>
    <numFmt numFmtId="168" formatCode="&quot;Bitte &quot;0&quot; Werte eintragen.&quot;"/>
  </numFmts>
  <fonts count="39" x14ac:knownFonts="1">
    <font>
      <sz val="10"/>
      <name val="Arial"/>
    </font>
    <font>
      <sz val="10"/>
      <name val="Arial"/>
      <family val="2"/>
    </font>
    <font>
      <sz val="10"/>
      <name val="Verdana"/>
      <family val="2"/>
    </font>
    <font>
      <sz val="8"/>
      <name val="Arial"/>
      <family val="2"/>
    </font>
    <font>
      <sz val="8"/>
      <name val="Verdana"/>
      <family val="2"/>
    </font>
    <font>
      <sz val="10"/>
      <name val="Arial"/>
      <family val="2"/>
    </font>
    <font>
      <i/>
      <sz val="8"/>
      <name val="Verdana"/>
      <family val="2"/>
    </font>
    <font>
      <u/>
      <sz val="10"/>
      <color indexed="12"/>
      <name val="Arial"/>
      <family val="2"/>
    </font>
    <font>
      <b/>
      <sz val="8"/>
      <name val="Verdana"/>
      <family val="2"/>
    </font>
    <font>
      <sz val="10"/>
      <name val="Arial"/>
      <family val="2"/>
    </font>
    <font>
      <u/>
      <sz val="8"/>
      <color indexed="12"/>
      <name val="Verdana"/>
      <family val="2"/>
    </font>
    <font>
      <b/>
      <sz val="18"/>
      <color indexed="56"/>
      <name val="Cambria"/>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0"/>
      <color indexed="12"/>
      <name val="Arial"/>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Verdana"/>
      <family val="2"/>
    </font>
    <font>
      <vertAlign val="superscript"/>
      <sz val="8"/>
      <name val="Verdana"/>
      <family val="2"/>
    </font>
    <font>
      <b/>
      <sz val="10"/>
      <name val="Verdana"/>
      <family val="2"/>
    </font>
    <font>
      <sz val="8"/>
      <color rgb="FFFF0000"/>
      <name val="Verdana"/>
      <family val="2"/>
    </font>
    <font>
      <sz val="11"/>
      <color rgb="FF222222"/>
      <name val="Verdana"/>
      <family val="2"/>
    </font>
    <font>
      <sz val="8"/>
      <color theme="0"/>
      <name val="Verdana"/>
      <family val="2"/>
    </font>
    <font>
      <u/>
      <sz val="10"/>
      <color theme="10"/>
      <name val="Verdana"/>
      <family val="2"/>
    </font>
    <font>
      <sz val="10"/>
      <color theme="1"/>
      <name val="Verdana"/>
      <family val="2"/>
    </font>
    <font>
      <sz val="8"/>
      <color theme="0" tint="-0.14999847407452621"/>
      <name val="Verdana"/>
      <family val="2"/>
    </font>
    <font>
      <sz val="8"/>
      <color rgb="FF000000"/>
      <name val="Segoe UI"/>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4"/>
        <bgColor indexed="64"/>
      </patternFill>
    </fill>
    <fill>
      <patternFill patternType="solid">
        <fgColor indexed="13"/>
        <bgColor indexed="64"/>
      </patternFill>
    </fill>
    <fill>
      <patternFill patternType="solid">
        <fgColor theme="0"/>
        <bgColor indexed="64"/>
      </patternFill>
    </fill>
    <fill>
      <patternFill patternType="solid">
        <fgColor theme="7" tint="0.59999389629810485"/>
        <bgColor indexed="64"/>
      </patternFill>
    </fill>
  </fills>
  <borders count="23">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6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5" fillId="20" borderId="2" applyNumberFormat="0" applyAlignment="0" applyProtection="0"/>
    <xf numFmtId="0" fontId="16" fillId="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0" fontId="19" fillId="4"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21" fillId="21" borderId="0" applyNumberFormat="0" applyBorder="0" applyAlignment="0" applyProtection="0"/>
    <xf numFmtId="0" fontId="5" fillId="22" borderId="4" applyNumberFormat="0" applyFont="0" applyAlignment="0" applyProtection="0"/>
    <xf numFmtId="0" fontId="22" fillId="3" borderId="0" applyNumberFormat="0" applyBorder="0" applyAlignment="0" applyProtection="0"/>
    <xf numFmtId="0" fontId="5" fillId="0" borderId="0"/>
    <xf numFmtId="0" fontId="2" fillId="0" borderId="0"/>
    <xf numFmtId="0" fontId="29" fillId="0" borderId="0"/>
    <xf numFmtId="0" fontId="5" fillId="0" borderId="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0" borderId="8" applyNumberFormat="0" applyFill="0" applyAlignment="0" applyProtection="0"/>
    <xf numFmtId="0" fontId="27" fillId="0" borderId="0" applyNumberFormat="0" applyFill="0" applyBorder="0" applyAlignment="0" applyProtection="0"/>
    <xf numFmtId="0" fontId="28" fillId="23" borderId="9" applyNumberFormat="0" applyAlignment="0" applyProtection="0"/>
    <xf numFmtId="0" fontId="1" fillId="0" borderId="0"/>
    <xf numFmtId="0" fontId="35" fillId="0" borderId="0" applyNumberFormat="0" applyFill="0" applyBorder="0" applyAlignment="0" applyProtection="0"/>
    <xf numFmtId="0" fontId="36" fillId="0" borderId="0"/>
    <xf numFmtId="0" fontId="1" fillId="0" borderId="0"/>
    <xf numFmtId="0" fontId="7" fillId="0" borderId="0" applyNumberFormat="0" applyFill="0" applyBorder="0" applyAlignment="0" applyProtection="0">
      <alignment vertical="top"/>
      <protection locked="0"/>
    </xf>
  </cellStyleXfs>
  <cellXfs count="84">
    <xf numFmtId="0" fontId="0" fillId="0" borderId="0" xfId="0"/>
    <xf numFmtId="0" fontId="4" fillId="24" borderId="10" xfId="0" applyFont="1" applyFill="1" applyBorder="1" applyAlignment="1">
      <alignment horizontal="center" vertical="center"/>
    </xf>
    <xf numFmtId="0" fontId="4" fillId="24" borderId="10" xfId="0" applyFont="1" applyFill="1" applyBorder="1" applyAlignment="1">
      <alignment horizontal="center" vertical="center" wrapText="1"/>
    </xf>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0" fillId="0" borderId="0" xfId="39" applyFont="1" applyAlignment="1" applyProtection="1">
      <alignment vertical="center"/>
    </xf>
    <xf numFmtId="0" fontId="6" fillId="0" borderId="0" xfId="0" applyFont="1" applyAlignment="1">
      <alignment vertical="center"/>
    </xf>
    <xf numFmtId="0" fontId="4" fillId="0" borderId="0" xfId="0" applyFont="1"/>
    <xf numFmtId="2" fontId="8" fillId="25" borderId="11" xfId="0" applyNumberFormat="1" applyFont="1" applyFill="1" applyBorder="1" applyAlignment="1" applyProtection="1">
      <alignment horizontal="center" vertical="center"/>
      <protection locked="0"/>
    </xf>
    <xf numFmtId="166" fontId="4" fillId="25" borderId="11" xfId="0" applyNumberFormat="1" applyFont="1" applyFill="1" applyBorder="1" applyAlignment="1" applyProtection="1">
      <alignment horizontal="center" vertical="center"/>
      <protection locked="0"/>
    </xf>
    <xf numFmtId="2" fontId="6" fillId="25" borderId="13" xfId="0" applyNumberFormat="1" applyFont="1" applyFill="1" applyBorder="1" applyAlignment="1" applyProtection="1">
      <alignment vertical="center"/>
      <protection locked="0"/>
    </xf>
    <xf numFmtId="2" fontId="6" fillId="25" borderId="12" xfId="0" applyNumberFormat="1" applyFont="1" applyFill="1" applyBorder="1" applyAlignment="1" applyProtection="1">
      <alignment vertical="center"/>
      <protection locked="0"/>
    </xf>
    <xf numFmtId="2" fontId="6" fillId="25" borderId="0" xfId="0" applyNumberFormat="1" applyFont="1" applyFill="1" applyAlignment="1" applyProtection="1">
      <alignment vertical="center"/>
      <protection locked="0"/>
    </xf>
    <xf numFmtId="0" fontId="4" fillId="0" borderId="10" xfId="0" applyFont="1" applyBorder="1" applyAlignment="1">
      <alignment vertical="center" wrapText="1"/>
    </xf>
    <xf numFmtId="0" fontId="34" fillId="0" borderId="0" xfId="0" applyFont="1" applyAlignment="1">
      <alignment vertical="center"/>
    </xf>
    <xf numFmtId="49" fontId="4" fillId="25" borderId="10" xfId="0" applyNumberFormat="1" applyFont="1" applyFill="1" applyBorder="1" applyAlignment="1" applyProtection="1">
      <alignment horizontal="left" vertical="center"/>
      <protection locked="0"/>
    </xf>
    <xf numFmtId="0" fontId="4" fillId="0" borderId="0" xfId="0" applyFont="1" applyAlignment="1">
      <alignment horizontal="center" vertical="center"/>
    </xf>
    <xf numFmtId="0" fontId="4" fillId="0" borderId="0" xfId="0" applyFont="1" applyAlignment="1">
      <alignment vertical="center" wrapText="1"/>
    </xf>
    <xf numFmtId="168" fontId="32" fillId="0" borderId="0" xfId="0" applyNumberFormat="1" applyFont="1" applyAlignment="1">
      <alignment horizontal="left" vertical="center"/>
    </xf>
    <xf numFmtId="0" fontId="4" fillId="0" borderId="0" xfId="0" applyFont="1" applyAlignment="1" applyProtection="1">
      <alignment vertical="center"/>
      <protection locked="0"/>
    </xf>
    <xf numFmtId="0" fontId="4" fillId="0" borderId="11" xfId="0" applyFont="1" applyBorder="1" applyAlignment="1">
      <alignment vertical="center"/>
    </xf>
    <xf numFmtId="0" fontId="4" fillId="0" borderId="11" xfId="0" applyFont="1" applyBorder="1" applyAlignment="1">
      <alignment horizontal="left" vertical="center"/>
    </xf>
    <xf numFmtId="0" fontId="10" fillId="0" borderId="0" xfId="39" applyFont="1" applyAlignment="1" applyProtection="1">
      <alignment horizontal="left" vertical="center"/>
    </xf>
    <xf numFmtId="4" fontId="10" fillId="0" borderId="10" xfId="39" applyNumberFormat="1" applyFont="1" applyBorder="1" applyAlignment="1" applyProtection="1">
      <alignment vertical="center" wrapText="1"/>
    </xf>
    <xf numFmtId="4" fontId="4" fillId="0" borderId="10" xfId="0" applyNumberFormat="1" applyFont="1" applyBorder="1" applyAlignment="1">
      <alignment vertical="center" wrapText="1"/>
    </xf>
    <xf numFmtId="0" fontId="4" fillId="0" borderId="0" xfId="0" applyFont="1" applyAlignment="1">
      <alignment horizontal="center"/>
    </xf>
    <xf numFmtId="0" fontId="4" fillId="0" borderId="22" xfId="0" applyFont="1" applyBorder="1" applyAlignment="1">
      <alignment horizontal="center" vertical="center" wrapText="1"/>
    </xf>
    <xf numFmtId="0" fontId="4" fillId="0" borderId="22" xfId="0" applyFont="1" applyBorder="1" applyAlignment="1">
      <alignment vertical="center" wrapText="1"/>
    </xf>
    <xf numFmtId="4" fontId="4" fillId="0" borderId="22" xfId="0" applyNumberFormat="1" applyFont="1" applyBorder="1" applyAlignment="1">
      <alignment vertical="center" wrapText="1"/>
    </xf>
    <xf numFmtId="0" fontId="4" fillId="0" borderId="0" xfId="0" applyFont="1" applyAlignment="1">
      <alignment horizontal="left"/>
    </xf>
    <xf numFmtId="0" fontId="4" fillId="0" borderId="0" xfId="0" applyFont="1" applyAlignment="1">
      <alignment horizontal="right" vertical="center" wrapText="1"/>
    </xf>
    <xf numFmtId="167" fontId="4" fillId="0" borderId="10" xfId="0" applyNumberFormat="1" applyFont="1" applyBorder="1" applyAlignment="1">
      <alignment horizontal="center" vertical="center"/>
    </xf>
    <xf numFmtId="0" fontId="32" fillId="0" borderId="0" xfId="0" applyFont="1" applyAlignment="1">
      <alignment horizontal="left" vertical="center"/>
    </xf>
    <xf numFmtId="0" fontId="4" fillId="0" borderId="0" xfId="44" applyFont="1" applyAlignment="1">
      <alignment horizontal="left" vertical="center" wrapText="1"/>
    </xf>
    <xf numFmtId="0" fontId="4" fillId="24" borderId="10" xfId="0" applyFont="1" applyFill="1" applyBorder="1" applyAlignment="1">
      <alignment horizontal="left" vertical="center"/>
    </xf>
    <xf numFmtId="14" fontId="4" fillId="0" borderId="10" xfId="0" applyNumberFormat="1" applyFont="1" applyBorder="1" applyAlignment="1">
      <alignment vertical="center"/>
    </xf>
    <xf numFmtId="0" fontId="37" fillId="0" borderId="0" xfId="0" applyFont="1" applyAlignment="1">
      <alignment vertical="center"/>
    </xf>
    <xf numFmtId="0" fontId="4" fillId="0" borderId="10" xfId="0" applyFont="1" applyBorder="1" applyAlignment="1">
      <alignment vertical="center"/>
    </xf>
    <xf numFmtId="0" fontId="4" fillId="0" borderId="10" xfId="44" applyFont="1" applyBorder="1" applyAlignment="1">
      <alignment vertical="center" wrapText="1"/>
    </xf>
    <xf numFmtId="0" fontId="4" fillId="0" borderId="10" xfId="0" applyFont="1" applyBorder="1" applyAlignment="1">
      <alignment horizontal="center" vertical="center" wrapText="1"/>
    </xf>
    <xf numFmtId="2" fontId="32" fillId="0" borderId="0" xfId="0" applyNumberFormat="1" applyFont="1" applyAlignment="1">
      <alignment horizontal="left" vertical="center"/>
    </xf>
    <xf numFmtId="2" fontId="4" fillId="0" borderId="0" xfId="0" applyNumberFormat="1" applyFont="1" applyAlignment="1">
      <alignment vertical="center"/>
    </xf>
    <xf numFmtId="2" fontId="8" fillId="0" borderId="0" xfId="0" applyNumberFormat="1" applyFont="1" applyAlignment="1">
      <alignment vertical="center"/>
    </xf>
    <xf numFmtId="166" fontId="8" fillId="0" borderId="11" xfId="0" applyNumberFormat="1" applyFont="1" applyBorder="1" applyAlignment="1">
      <alignment horizontal="center" vertical="center"/>
    </xf>
    <xf numFmtId="0" fontId="32" fillId="0" borderId="0" xfId="0" applyFont="1" applyAlignment="1">
      <alignment vertical="center"/>
    </xf>
    <xf numFmtId="2" fontId="8" fillId="0" borderId="0" xfId="0" applyNumberFormat="1" applyFont="1" applyAlignment="1">
      <alignment horizontal="center" vertical="center"/>
    </xf>
    <xf numFmtId="0" fontId="33" fillId="0" borderId="0" xfId="0" applyFont="1" applyAlignment="1">
      <alignment vertical="center"/>
    </xf>
    <xf numFmtId="2" fontId="4" fillId="0" borderId="11" xfId="0" applyNumberFormat="1" applyFont="1" applyBorder="1" applyAlignment="1">
      <alignment horizontal="center" vertical="center"/>
    </xf>
    <xf numFmtId="2" fontId="8" fillId="0" borderId="12" xfId="0" applyNumberFormat="1" applyFont="1" applyBorder="1" applyAlignment="1">
      <alignment horizontal="center" vertical="center"/>
    </xf>
    <xf numFmtId="2" fontId="4" fillId="0" borderId="0" xfId="0" applyNumberFormat="1" applyFont="1" applyAlignment="1">
      <alignment horizontal="center" vertical="center"/>
    </xf>
    <xf numFmtId="166" fontId="4" fillId="0" borderId="11" xfId="0" applyNumberFormat="1" applyFont="1" applyBorder="1" applyAlignment="1">
      <alignment horizontal="center" vertical="center"/>
    </xf>
    <xf numFmtId="167" fontId="4" fillId="0" borderId="11" xfId="0" applyNumberFormat="1" applyFont="1" applyBorder="1" applyAlignment="1">
      <alignment horizontal="center" vertical="center"/>
    </xf>
    <xf numFmtId="167" fontId="4" fillId="0" borderId="0" xfId="0" applyNumberFormat="1" applyFont="1" applyAlignment="1">
      <alignment horizontal="center" vertical="center"/>
    </xf>
    <xf numFmtId="166" fontId="8" fillId="0" borderId="12" xfId="0" applyNumberFormat="1" applyFont="1" applyBorder="1" applyAlignment="1">
      <alignment horizontal="center" vertical="center"/>
    </xf>
    <xf numFmtId="2" fontId="6" fillId="0" borderId="0" xfId="0" applyNumberFormat="1" applyFont="1" applyAlignment="1">
      <alignment vertical="center"/>
    </xf>
    <xf numFmtId="166" fontId="8" fillId="0" borderId="0" xfId="0" applyNumberFormat="1" applyFont="1" applyAlignment="1">
      <alignment horizontal="center" vertical="center"/>
    </xf>
    <xf numFmtId="4" fontId="4" fillId="25" borderId="22" xfId="0" applyNumberFormat="1" applyFont="1" applyFill="1" applyBorder="1" applyAlignment="1" applyProtection="1">
      <alignment vertical="center" wrapText="1"/>
      <protection locked="0"/>
    </xf>
    <xf numFmtId="4" fontId="4" fillId="0" borderId="22" xfId="0" applyNumberFormat="1" applyFont="1" applyBorder="1" applyAlignment="1">
      <alignment horizontal="center" vertical="center" wrapText="1"/>
    </xf>
    <xf numFmtId="0" fontId="4" fillId="26" borderId="0" xfId="0" applyFont="1" applyFill="1"/>
    <xf numFmtId="0" fontId="4" fillId="26" borderId="0" xfId="0" applyFont="1" applyFill="1" applyAlignment="1">
      <alignment horizontal="center"/>
    </xf>
    <xf numFmtId="0" fontId="4" fillId="27" borderId="0" xfId="0" applyFont="1" applyFill="1" applyAlignment="1">
      <alignment horizontal="left" vertical="center"/>
    </xf>
    <xf numFmtId="0" fontId="4" fillId="27" borderId="10" xfId="0" applyFont="1" applyFill="1" applyBorder="1" applyAlignment="1">
      <alignment horizontal="center" vertical="center" wrapText="1"/>
    </xf>
    <xf numFmtId="3" fontId="4" fillId="27" borderId="10" xfId="0" applyNumberFormat="1" applyFont="1" applyFill="1" applyBorder="1" applyAlignment="1">
      <alignment horizontal="center" vertical="center" wrapText="1"/>
    </xf>
    <xf numFmtId="0" fontId="10" fillId="27" borderId="0" xfId="39" applyFont="1" applyFill="1" applyAlignment="1" applyProtection="1">
      <alignment horizontal="left" vertical="center"/>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24" borderId="10" xfId="0" applyFont="1" applyFill="1" applyBorder="1" applyAlignment="1">
      <alignment horizontal="center" vertical="center" wrapText="1"/>
    </xf>
    <xf numFmtId="0" fontId="4" fillId="24" borderId="14" xfId="0" applyFont="1" applyFill="1" applyBorder="1" applyAlignment="1">
      <alignment horizontal="center" vertical="center" wrapText="1"/>
    </xf>
    <xf numFmtId="0" fontId="2" fillId="0" borderId="15" xfId="0" applyFont="1" applyBorder="1" applyAlignment="1">
      <alignment horizontal="center"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2" fontId="8" fillId="24" borderId="16" xfId="0" applyNumberFormat="1" applyFont="1" applyFill="1" applyBorder="1" applyAlignment="1">
      <alignment horizontal="center" vertical="center" wrapText="1"/>
    </xf>
    <xf numFmtId="2" fontId="8" fillId="24" borderId="18" xfId="0" applyNumberFormat="1" applyFont="1" applyFill="1" applyBorder="1" applyAlignment="1">
      <alignment horizontal="center" vertical="center" wrapText="1"/>
    </xf>
    <xf numFmtId="2" fontId="8" fillId="24" borderId="19" xfId="0" applyNumberFormat="1" applyFont="1" applyFill="1" applyBorder="1" applyAlignment="1">
      <alignment horizontal="center" vertical="center"/>
    </xf>
    <xf numFmtId="2" fontId="8" fillId="24" borderId="13" xfId="0" applyNumberFormat="1" applyFont="1" applyFill="1" applyBorder="1" applyAlignment="1">
      <alignment horizontal="center" vertical="center"/>
    </xf>
    <xf numFmtId="2" fontId="8" fillId="24" borderId="17" xfId="0" applyNumberFormat="1" applyFont="1" applyFill="1" applyBorder="1" applyAlignment="1">
      <alignment horizontal="center" vertical="center"/>
    </xf>
    <xf numFmtId="2" fontId="8" fillId="24" borderId="20" xfId="0" applyNumberFormat="1" applyFont="1" applyFill="1" applyBorder="1" applyAlignment="1">
      <alignment horizontal="center" vertical="center"/>
    </xf>
    <xf numFmtId="2" fontId="8" fillId="24" borderId="11" xfId="0" applyNumberFormat="1" applyFont="1" applyFill="1" applyBorder="1" applyAlignment="1">
      <alignment horizontal="center" vertical="center"/>
    </xf>
    <xf numFmtId="2" fontId="8" fillId="24" borderId="21" xfId="0" applyNumberFormat="1" applyFont="1" applyFill="1" applyBorder="1" applyAlignment="1">
      <alignment horizontal="center" vertical="center"/>
    </xf>
    <xf numFmtId="2" fontId="31" fillId="24" borderId="0" xfId="0" applyNumberFormat="1" applyFont="1" applyFill="1" applyAlignment="1">
      <alignment horizontal="left" vertical="center"/>
    </xf>
    <xf numFmtId="2" fontId="8" fillId="0" borderId="0" xfId="0" applyNumberFormat="1" applyFont="1" applyAlignment="1">
      <alignment horizontal="left" vertical="center"/>
    </xf>
    <xf numFmtId="2" fontId="8" fillId="0" borderId="0" xfId="0" applyNumberFormat="1" applyFont="1" applyAlignment="1">
      <alignment horizontal="left" vertical="center" wrapText="1"/>
    </xf>
    <xf numFmtId="0" fontId="4" fillId="0" borderId="11" xfId="0" applyFont="1" applyBorder="1" applyAlignment="1">
      <alignment horizontal="left" vertical="center" wrapText="1"/>
    </xf>
  </cellXfs>
  <cellStyles count="60">
    <cellStyle name="20% - Akzent1 2" xfId="1" xr:uid="{00000000-0005-0000-0000-000000000000}"/>
    <cellStyle name="20% - Akzent2 2" xfId="2" xr:uid="{00000000-0005-0000-0000-000001000000}"/>
    <cellStyle name="20% - Akzent3 2" xfId="3" xr:uid="{00000000-0005-0000-0000-000002000000}"/>
    <cellStyle name="20% - Akzent4 2" xfId="4" xr:uid="{00000000-0005-0000-0000-000003000000}"/>
    <cellStyle name="20% - Akzent5 2" xfId="5" xr:uid="{00000000-0005-0000-0000-000004000000}"/>
    <cellStyle name="20% - Akzent6 2" xfId="6" xr:uid="{00000000-0005-0000-0000-000005000000}"/>
    <cellStyle name="40% - Akzent1 2" xfId="7" xr:uid="{00000000-0005-0000-0000-000006000000}"/>
    <cellStyle name="40% - Akzent2 2" xfId="8" xr:uid="{00000000-0005-0000-0000-000007000000}"/>
    <cellStyle name="40% - Akzent3 2" xfId="9" xr:uid="{00000000-0005-0000-0000-000008000000}"/>
    <cellStyle name="40% - Akzent4 2" xfId="10" xr:uid="{00000000-0005-0000-0000-000009000000}"/>
    <cellStyle name="40% - Akzent5 2" xfId="11" xr:uid="{00000000-0005-0000-0000-00000A000000}"/>
    <cellStyle name="40% - Akzent6 2" xfId="12" xr:uid="{00000000-0005-0000-0000-00000B000000}"/>
    <cellStyle name="60% - Akzent1 2" xfId="13" xr:uid="{00000000-0005-0000-0000-00000C000000}"/>
    <cellStyle name="60% - Akzent2 2" xfId="14" xr:uid="{00000000-0005-0000-0000-00000D000000}"/>
    <cellStyle name="60% - Akzent3 2" xfId="15" xr:uid="{00000000-0005-0000-0000-00000E000000}"/>
    <cellStyle name="60% - Akzent4 2" xfId="16" xr:uid="{00000000-0005-0000-0000-00000F000000}"/>
    <cellStyle name="60% - Akzent5 2" xfId="17" xr:uid="{00000000-0005-0000-0000-000010000000}"/>
    <cellStyle name="60% - Akzent6 2" xfId="18" xr:uid="{00000000-0005-0000-0000-000011000000}"/>
    <cellStyle name="Akzent1 2" xfId="19" xr:uid="{00000000-0005-0000-0000-000012000000}"/>
    <cellStyle name="Akzent2 2" xfId="20" xr:uid="{00000000-0005-0000-0000-000013000000}"/>
    <cellStyle name="Akzent3 2" xfId="21" xr:uid="{00000000-0005-0000-0000-000014000000}"/>
    <cellStyle name="Akzent4 2" xfId="22" xr:uid="{00000000-0005-0000-0000-000015000000}"/>
    <cellStyle name="Akzent5 2" xfId="23" xr:uid="{00000000-0005-0000-0000-000016000000}"/>
    <cellStyle name="Akzent6 2" xfId="24" xr:uid="{00000000-0005-0000-0000-000017000000}"/>
    <cellStyle name="Ausgabe 2" xfId="25" xr:uid="{00000000-0005-0000-0000-000018000000}"/>
    <cellStyle name="Berechnung 2" xfId="26" xr:uid="{00000000-0005-0000-0000-000019000000}"/>
    <cellStyle name="Eingabe 2" xfId="27" xr:uid="{00000000-0005-0000-0000-00001A000000}"/>
    <cellStyle name="Ergebnis 2" xfId="28" xr:uid="{00000000-0005-0000-0000-00001B000000}"/>
    <cellStyle name="Erklärender Text 2" xfId="29" xr:uid="{00000000-0005-0000-0000-00001C000000}"/>
    <cellStyle name="Euro" xfId="30" xr:uid="{00000000-0005-0000-0000-00001D000000}"/>
    <cellStyle name="Euro 2" xfId="31" xr:uid="{00000000-0005-0000-0000-00001E000000}"/>
    <cellStyle name="Euro 3" xfId="32" xr:uid="{00000000-0005-0000-0000-00001F000000}"/>
    <cellStyle name="Gut 2" xfId="33" xr:uid="{00000000-0005-0000-0000-000020000000}"/>
    <cellStyle name="Hyperlink 2" xfId="34" xr:uid="{00000000-0005-0000-0000-000021000000}"/>
    <cellStyle name="Hyperlink 2 2" xfId="35" xr:uid="{00000000-0005-0000-0000-000022000000}"/>
    <cellStyle name="Hyperlink 2_Stundenverrechnungssatzkalkulation Unterhalts-Grund-Glasreinigung" xfId="36" xr:uid="{00000000-0005-0000-0000-000023000000}"/>
    <cellStyle name="Hyperlink_ERK Sicht- und Vollreinigungrf" xfId="37" xr:uid="{00000000-0005-0000-0000-000024000000}"/>
    <cellStyle name="Komma 2" xfId="38" xr:uid="{00000000-0005-0000-0000-000026000000}"/>
    <cellStyle name="Link" xfId="39" builtinId="8"/>
    <cellStyle name="Link 2" xfId="59" xr:uid="{89552312-80C8-41E8-8BC3-D0AE3C9A9E31}"/>
    <cellStyle name="Link 3" xfId="56" xr:uid="{57A2AD7F-9443-4742-9233-41E9E4ADE050}"/>
    <cellStyle name="Neutral 2" xfId="40" xr:uid="{00000000-0005-0000-0000-000028000000}"/>
    <cellStyle name="Notiz 2" xfId="41" xr:uid="{00000000-0005-0000-0000-000029000000}"/>
    <cellStyle name="Schlecht 2" xfId="42" xr:uid="{00000000-0005-0000-0000-00002A000000}"/>
    <cellStyle name="Standard" xfId="0" builtinId="0"/>
    <cellStyle name="Standard 2" xfId="43" xr:uid="{00000000-0005-0000-0000-00002C000000}"/>
    <cellStyle name="Standard 2 2" xfId="55" xr:uid="{9271D7D4-DD00-4BDA-AD8D-A2E81E1F1DC0}"/>
    <cellStyle name="Standard 3" xfId="44" xr:uid="{00000000-0005-0000-0000-00002D000000}"/>
    <cellStyle name="Standard 4" xfId="45" xr:uid="{00000000-0005-0000-0000-00002E000000}"/>
    <cellStyle name="Standard 5" xfId="46" xr:uid="{00000000-0005-0000-0000-00002F000000}"/>
    <cellStyle name="Standard 6" xfId="58" xr:uid="{4045BEC2-7581-41A7-A782-533FFF685E66}"/>
    <cellStyle name="Standard 7" xfId="57" xr:uid="{ADCBA415-3384-4DC5-B28D-34E9C91EE81E}"/>
    <cellStyle name="Überschrift 1 2" xfId="47" xr:uid="{00000000-0005-0000-0000-000031000000}"/>
    <cellStyle name="Überschrift 2 2" xfId="48" xr:uid="{00000000-0005-0000-0000-000032000000}"/>
    <cellStyle name="Überschrift 3 2" xfId="49" xr:uid="{00000000-0005-0000-0000-000033000000}"/>
    <cellStyle name="Überschrift 4 2" xfId="50" xr:uid="{00000000-0005-0000-0000-000034000000}"/>
    <cellStyle name="Überschrift 5" xfId="51" xr:uid="{00000000-0005-0000-0000-000035000000}"/>
    <cellStyle name="Verknüpfte Zelle 2" xfId="52" xr:uid="{00000000-0005-0000-0000-000036000000}"/>
    <cellStyle name="Warnender Text 2" xfId="53" xr:uid="{00000000-0005-0000-0000-000037000000}"/>
    <cellStyle name="Zelle überprüfen 2" xfId="54" xr:uid="{00000000-0005-0000-0000-000038000000}"/>
  </cellStyles>
  <dxfs count="5">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4"/>
      <tableStyleElement type="headerRow" dxfId="3"/>
    </tableStyle>
  </tableStyles>
  <colors>
    <mruColors>
      <color rgb="FFFF0000"/>
      <color rgb="FFABFFAB"/>
      <color rgb="FF99FF99"/>
      <color rgb="FF66FF66"/>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H3" lockText="1"/>
</file>

<file path=xl/ctrlProps/ctrlProp2.xml><?xml version="1.0" encoding="utf-8"?>
<formControlPr xmlns="http://schemas.microsoft.com/office/spreadsheetml/2009/9/main" objectType="CheckBox" fmlaLink="$H$4" lockText="1"/>
</file>

<file path=xl/ctrlProps/ctrlProp3.xml><?xml version="1.0" encoding="utf-8"?>
<formControlPr xmlns="http://schemas.microsoft.com/office/spreadsheetml/2009/9/main" objectType="CheckBox" fmlaLink="$H$5" lockText="1"/>
</file>

<file path=xl/ctrlProps/ctrlProp4.xml><?xml version="1.0" encoding="utf-8"?>
<formControlPr xmlns="http://schemas.microsoft.com/office/spreadsheetml/2009/9/main" objectType="CheckBox" fmlaLink="B2" lockText="1"/>
</file>

<file path=xl/ctrlProps/ctrlProp5.xml><?xml version="1.0" encoding="utf-8"?>
<formControlPr xmlns="http://schemas.microsoft.com/office/spreadsheetml/2009/9/main" objectType="CheckBox" fmlaLink="D1" lockText="1"/>
</file>

<file path=xl/ctrlProps/ctrlProp6.xml><?xml version="1.0" encoding="utf-8"?>
<formControlPr xmlns="http://schemas.microsoft.com/office/spreadsheetml/2009/9/main" objectType="CheckBox" fmlaLink="D2" lockText="1"/>
</file>

<file path=xl/ctrlProps/ctrlProp7.xml><?xml version="1.0" encoding="utf-8"?>
<formControlPr xmlns="http://schemas.microsoft.com/office/spreadsheetml/2009/9/main" objectType="CheckBox" fmlaLink="F2" lockText="1"/>
</file>

<file path=xl/ctrlProps/ctrlProp8.xml><?xml version="1.0" encoding="utf-8"?>
<formControlPr xmlns="http://schemas.microsoft.com/office/spreadsheetml/2009/9/main" objectType="CheckBox" fmlaLink="F3"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0</xdr:rowOff>
        </xdr:from>
        <xdr:to>
          <xdr:col>7</xdr:col>
          <xdr:colOff>790575</xdr:colOff>
          <xdr:row>3</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790575</xdr:colOff>
          <xdr:row>4</xdr:row>
          <xdr:rowOff>28575</xdr:rowOff>
        </xdr:to>
        <xdr:sp macro="" textlink="">
          <xdr:nvSpPr>
            <xdr:cNvPr id="1026" name="Check Box 2" descr="Hinweis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19050</xdr:rowOff>
        </xdr:from>
        <xdr:to>
          <xdr:col>7</xdr:col>
          <xdr:colOff>790575</xdr:colOff>
          <xdr:row>5</xdr:row>
          <xdr:rowOff>57150</xdr:rowOff>
        </xdr:to>
        <xdr:sp macro="" textlink="">
          <xdr:nvSpPr>
            <xdr:cNvPr id="1027" name="Check Box 3" descr="Hinweis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180975</xdr:colOff>
          <xdr:row>1</xdr:row>
          <xdr:rowOff>28575</xdr:rowOff>
        </xdr:from>
        <xdr:to>
          <xdr:col>1</xdr:col>
          <xdr:colOff>933450</xdr:colOff>
          <xdr:row>1</xdr:row>
          <xdr:rowOff>285750</xdr:rowOff>
        </xdr:to>
        <xdr:sp macro="" textlink="">
          <xdr:nvSpPr>
            <xdr:cNvPr id="2050" name="Check Box 2" descr="Hinweis"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2924175</xdr:colOff>
          <xdr:row>0</xdr:row>
          <xdr:rowOff>123825</xdr:rowOff>
        </xdr:from>
        <xdr:to>
          <xdr:col>3</xdr:col>
          <xdr:colOff>561975</xdr:colOff>
          <xdr:row>0</xdr:row>
          <xdr:rowOff>409575</xdr:rowOff>
        </xdr:to>
        <xdr:sp macro="" textlink="">
          <xdr:nvSpPr>
            <xdr:cNvPr id="28673" name="Check Box 1" descr="Hinweis" hidden="1">
              <a:extLst>
                <a:ext uri="{63B3BB69-23CF-44E3-9099-C40C66FF867C}">
                  <a14:compatExt spid="_x0000_s28673"/>
                </a:ext>
                <a:ext uri="{FF2B5EF4-FFF2-40B4-BE49-F238E27FC236}">
                  <a16:creationId xmlns:a16="http://schemas.microsoft.com/office/drawing/2014/main" id="{00000000-0008-0000-0200-0000017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2924175</xdr:colOff>
          <xdr:row>0</xdr:row>
          <xdr:rowOff>419100</xdr:rowOff>
        </xdr:from>
        <xdr:to>
          <xdr:col>3</xdr:col>
          <xdr:colOff>561975</xdr:colOff>
          <xdr:row>1</xdr:row>
          <xdr:rowOff>276225</xdr:rowOff>
        </xdr:to>
        <xdr:sp macro="" textlink="">
          <xdr:nvSpPr>
            <xdr:cNvPr id="28674" name="Check Box 2" descr="Hinweis" hidden="1">
              <a:extLst>
                <a:ext uri="{63B3BB69-23CF-44E3-9099-C40C66FF867C}">
                  <a14:compatExt spid="_x0000_s28674"/>
                </a:ext>
                <a:ext uri="{FF2B5EF4-FFF2-40B4-BE49-F238E27FC236}">
                  <a16:creationId xmlns:a16="http://schemas.microsoft.com/office/drawing/2014/main" id="{00000000-0008-0000-0200-0000027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xdr:row>
          <xdr:rowOff>57150</xdr:rowOff>
        </xdr:from>
        <xdr:to>
          <xdr:col>5</xdr:col>
          <xdr:colOff>790575</xdr:colOff>
          <xdr:row>1</xdr:row>
          <xdr:rowOff>285750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300-0000019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xdr:row>
          <xdr:rowOff>304800</xdr:rowOff>
        </xdr:from>
        <xdr:to>
          <xdr:col>5</xdr:col>
          <xdr:colOff>790575</xdr:colOff>
          <xdr:row>2</xdr:row>
          <xdr:rowOff>209550</xdr:rowOff>
        </xdr:to>
        <xdr:sp macro="" textlink="">
          <xdr:nvSpPr>
            <xdr:cNvPr id="36866" name="Check Box 2" descr="Hinweis 2" hidden="1">
              <a:extLst>
                <a:ext uri="{63B3BB69-23CF-44E3-9099-C40C66FF867C}">
                  <a14:compatExt spid="_x0000_s36866"/>
                </a:ext>
                <a:ext uri="{FF2B5EF4-FFF2-40B4-BE49-F238E27FC236}">
                  <a16:creationId xmlns:a16="http://schemas.microsoft.com/office/drawing/2014/main" id="{00000000-0008-0000-0300-00000290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42"/>
  </sheetPr>
  <dimension ref="A1:L962"/>
  <sheetViews>
    <sheetView showGridLines="0" tabSelected="1" zoomScaleNormal="100" workbookViewId="0">
      <selection activeCell="F3" sqref="F3"/>
    </sheetView>
  </sheetViews>
  <sheetFormatPr baseColWidth="10" defaultColWidth="11.42578125" defaultRowHeight="10.5" x14ac:dyDescent="0.2"/>
  <cols>
    <col min="1" max="1" width="5.28515625" style="4" customWidth="1"/>
    <col min="2" max="2" width="15.5703125" style="5" customWidth="1"/>
    <col min="3" max="3" width="32.42578125" style="5" customWidth="1"/>
    <col min="4" max="4" width="23.5703125" style="4" customWidth="1"/>
    <col min="5" max="5" width="15.28515625" style="17" customWidth="1"/>
    <col min="6" max="6" width="11.5703125" style="4" customWidth="1"/>
    <col min="7" max="8" width="12.7109375" style="4" customWidth="1"/>
    <col min="9" max="10" width="11.5703125" style="4" customWidth="1"/>
    <col min="11" max="13" width="11.42578125" style="4" customWidth="1"/>
    <col min="14" max="16384" width="11.42578125" style="4"/>
  </cols>
  <sheetData>
    <row r="1" spans="1:12" x14ac:dyDescent="0.2">
      <c r="A1" s="33"/>
    </row>
    <row r="2" spans="1:12" ht="32.450000000000003" customHeight="1" x14ac:dyDescent="0.2">
      <c r="B2" s="34" t="s">
        <v>91</v>
      </c>
      <c r="G2" s="66" t="s">
        <v>145</v>
      </c>
      <c r="H2" s="66"/>
      <c r="I2" s="65" t="str">
        <f>IF(H3=TRUE,"Tragen Sie in die gelb markierten Felder die Angaben zu Ihrem Unternehmen ein.",IF(H4=TRUE,"Am vorteilhaftesten ist es, wenn Sie die Tabellen in dieser Datei anhand der unteren Reiter systematisch durchklicken. Es sind in allen Tabellen nur die GELBEN Zellen auszufüllen.
Die anderen Zellen sind gesperrt. Sie berechnen sich automatisch. ",IF(H5=TRUE,"Die mit Unterstrichen markierten Bezeichnungen für Tabellen, Zahlen und Texte sind verlinkt. Klicken Sie auf die Links, wenn Sie weitere Informationen in der betreffenden Tabelle suchen. ","")))</f>
        <v/>
      </c>
      <c r="J2" s="65"/>
      <c r="K2" s="65"/>
      <c r="L2" s="65"/>
    </row>
    <row r="3" spans="1:12" ht="15" customHeight="1" x14ac:dyDescent="0.2">
      <c r="B3" s="35" t="s">
        <v>132</v>
      </c>
      <c r="C3" s="16"/>
      <c r="E3" s="35" t="s">
        <v>128</v>
      </c>
      <c r="F3" s="36">
        <v>46753</v>
      </c>
      <c r="G3" s="37"/>
      <c r="H3" s="20" t="b">
        <v>0</v>
      </c>
      <c r="I3" s="65"/>
      <c r="J3" s="65"/>
      <c r="K3" s="65"/>
      <c r="L3" s="65"/>
    </row>
    <row r="4" spans="1:12" ht="15" customHeight="1" x14ac:dyDescent="0.2">
      <c r="B4" s="35" t="s">
        <v>125</v>
      </c>
      <c r="C4" s="16"/>
      <c r="E4" s="35" t="s">
        <v>129</v>
      </c>
      <c r="F4" s="36">
        <v>47817</v>
      </c>
      <c r="G4" s="37"/>
      <c r="H4" s="20" t="b">
        <v>0</v>
      </c>
      <c r="I4" s="65"/>
      <c r="J4" s="65"/>
      <c r="K4" s="65"/>
      <c r="L4" s="65"/>
    </row>
    <row r="5" spans="1:12" ht="15" customHeight="1" x14ac:dyDescent="0.2">
      <c r="B5" s="35" t="s">
        <v>126</v>
      </c>
      <c r="C5" s="16"/>
      <c r="E5" s="35" t="s">
        <v>130</v>
      </c>
      <c r="F5" s="38"/>
      <c r="G5" s="37"/>
      <c r="H5" s="20" t="b">
        <v>0</v>
      </c>
      <c r="I5" s="65"/>
      <c r="J5" s="65"/>
      <c r="K5" s="65"/>
      <c r="L5" s="65"/>
    </row>
    <row r="6" spans="1:12" ht="15" customHeight="1" x14ac:dyDescent="0.2">
      <c r="B6" s="35" t="s">
        <v>127</v>
      </c>
      <c r="C6" s="16"/>
      <c r="E6" s="35" t="s">
        <v>131</v>
      </c>
      <c r="F6" s="36">
        <f>DATE(YEAR($F$4)+$F$5,MONTH($F$4),DAY($F$4))</f>
        <v>47817</v>
      </c>
      <c r="I6" s="65"/>
      <c r="J6" s="65"/>
      <c r="K6" s="65"/>
      <c r="L6" s="65"/>
    </row>
    <row r="7" spans="1:12" ht="15" customHeight="1" x14ac:dyDescent="0.2">
      <c r="B7" s="35" t="s">
        <v>133</v>
      </c>
      <c r="C7" s="16"/>
    </row>
    <row r="8" spans="1:12" ht="15" customHeight="1" x14ac:dyDescent="0.2">
      <c r="B8" s="35" t="s">
        <v>134</v>
      </c>
      <c r="C8" s="16"/>
    </row>
    <row r="9" spans="1:12" ht="15" customHeight="1" x14ac:dyDescent="0.2">
      <c r="B9" s="35" t="s">
        <v>135</v>
      </c>
      <c r="C9" s="16"/>
    </row>
    <row r="10" spans="1:12" ht="15" customHeight="1" x14ac:dyDescent="0.2">
      <c r="B10" s="35" t="s">
        <v>136</v>
      </c>
      <c r="C10" s="16"/>
    </row>
    <row r="11" spans="1:12" ht="15" customHeight="1" x14ac:dyDescent="0.2">
      <c r="B11" s="35" t="s">
        <v>137</v>
      </c>
      <c r="C11" s="16"/>
    </row>
    <row r="12" spans="1:12" ht="24.95" customHeight="1" x14ac:dyDescent="0.2"/>
    <row r="13" spans="1:12" ht="19.899999999999999" customHeight="1" x14ac:dyDescent="0.2">
      <c r="B13" s="5" t="s">
        <v>0</v>
      </c>
      <c r="C13" s="61" t="s">
        <v>160</v>
      </c>
      <c r="E13" s="4"/>
    </row>
    <row r="14" spans="1:12" ht="15" customHeight="1" x14ac:dyDescent="0.2">
      <c r="B14" s="23" t="s">
        <v>142</v>
      </c>
      <c r="E14" s="4"/>
    </row>
    <row r="15" spans="1:12" ht="15" customHeight="1" x14ac:dyDescent="0.2">
      <c r="B15" s="64" t="s">
        <v>161</v>
      </c>
      <c r="E15" s="4"/>
    </row>
    <row r="16" spans="1:12" ht="15" customHeight="1" x14ac:dyDescent="0.2">
      <c r="B16" s="4"/>
      <c r="C16" s="4"/>
      <c r="E16" s="4"/>
    </row>
    <row r="17" spans="2:8" ht="90" customHeight="1" x14ac:dyDescent="0.2">
      <c r="B17" s="2" t="s">
        <v>138</v>
      </c>
      <c r="C17" s="2" t="s">
        <v>139</v>
      </c>
      <c r="D17" s="2" t="s">
        <v>140</v>
      </c>
      <c r="E17" s="2" t="s">
        <v>162</v>
      </c>
      <c r="F17" s="2" t="s">
        <v>157</v>
      </c>
      <c r="G17" s="2" t="s">
        <v>171</v>
      </c>
      <c r="H17" s="2" t="s">
        <v>172</v>
      </c>
    </row>
    <row r="18" spans="2:8" ht="15" customHeight="1" x14ac:dyDescent="0.2">
      <c r="B18" s="39" t="s">
        <v>148</v>
      </c>
      <c r="C18" s="39" t="s">
        <v>148</v>
      </c>
      <c r="D18" s="39" t="s">
        <v>163</v>
      </c>
      <c r="E18" s="40">
        <v>1</v>
      </c>
      <c r="F18" s="24">
        <f>SUMIF('Kal Glas Gesamt'!$B$5:$B11,$B$18,'Kal Glas Gesamt'!$L$5:$L11)</f>
        <v>0</v>
      </c>
      <c r="G18" s="25">
        <f>ROUND(SUM($F$18:$F$18),2)</f>
        <v>0</v>
      </c>
      <c r="H18" s="25">
        <f>ROUND($G$18* 1.19,2)</f>
        <v>0</v>
      </c>
    </row>
    <row r="19" spans="2:8" ht="24.95" customHeight="1" x14ac:dyDescent="0.2">
      <c r="B19" s="39" t="s">
        <v>149</v>
      </c>
      <c r="C19" s="39" t="s">
        <v>164</v>
      </c>
      <c r="D19" s="39" t="s">
        <v>187</v>
      </c>
      <c r="E19" s="40">
        <v>1</v>
      </c>
      <c r="F19" s="24">
        <f>SUMIF('Kal Glas Gesamt'!$B$5:$B11,$B$19,'Kal Glas Gesamt'!$L$5:$L11)</f>
        <v>0</v>
      </c>
      <c r="G19" s="25">
        <f>ROUND(SUM($F$19:$F$19),2)</f>
        <v>0</v>
      </c>
      <c r="H19" s="25">
        <f>ROUND($G$19* 1.19,2)</f>
        <v>0</v>
      </c>
    </row>
    <row r="20" spans="2:8" ht="15" customHeight="1" x14ac:dyDescent="0.2">
      <c r="B20" s="39" t="s">
        <v>150</v>
      </c>
      <c r="C20" s="39" t="s">
        <v>164</v>
      </c>
      <c r="D20" s="39" t="s">
        <v>165</v>
      </c>
      <c r="E20" s="40">
        <v>1</v>
      </c>
      <c r="F20" s="24">
        <f>SUMIF('Kal Glas Gesamt'!$B$5:$B11,$B$20,'Kal Glas Gesamt'!$L$5:$L11)</f>
        <v>0</v>
      </c>
      <c r="G20" s="25">
        <f>ROUND(SUM($F$20:$F$20),2)</f>
        <v>0</v>
      </c>
      <c r="H20" s="25">
        <f>ROUND($G$20* 1.19,2)</f>
        <v>0</v>
      </c>
    </row>
    <row r="21" spans="2:8" ht="15" customHeight="1" x14ac:dyDescent="0.2">
      <c r="B21" s="39" t="s">
        <v>151</v>
      </c>
      <c r="C21" s="39" t="s">
        <v>164</v>
      </c>
      <c r="D21" s="39" t="s">
        <v>166</v>
      </c>
      <c r="E21" s="40">
        <v>1</v>
      </c>
      <c r="F21" s="24">
        <f>SUMIF('Kal Glas Gesamt'!$B$5:$B11,$B$21,'Kal Glas Gesamt'!$L$5:$L11)</f>
        <v>0</v>
      </c>
      <c r="G21" s="25">
        <f>ROUND(SUM($F$21:$F$21),2)</f>
        <v>0</v>
      </c>
      <c r="H21" s="25">
        <f>ROUND($G$21* 1.19,2)</f>
        <v>0</v>
      </c>
    </row>
    <row r="22" spans="2:8" ht="15" customHeight="1" x14ac:dyDescent="0.2">
      <c r="B22" s="39" t="s">
        <v>152</v>
      </c>
      <c r="C22" s="39" t="s">
        <v>164</v>
      </c>
      <c r="D22" s="39" t="s">
        <v>167</v>
      </c>
      <c r="E22" s="40">
        <v>1</v>
      </c>
      <c r="F22" s="24">
        <f>SUMIF('Kal Glas Gesamt'!$B$5:$B11,$B$22,'Kal Glas Gesamt'!$L$5:$L11)</f>
        <v>0</v>
      </c>
      <c r="G22" s="25">
        <f>ROUND(SUM($F$22:$F$22),2)</f>
        <v>0</v>
      </c>
      <c r="H22" s="25">
        <f>ROUND($G$22* 1.19,2)</f>
        <v>0</v>
      </c>
    </row>
    <row r="23" spans="2:8" ht="15" customHeight="1" x14ac:dyDescent="0.2">
      <c r="B23" s="39" t="s">
        <v>153</v>
      </c>
      <c r="C23" s="39" t="s">
        <v>164</v>
      </c>
      <c r="D23" s="39" t="s">
        <v>168</v>
      </c>
      <c r="E23" s="40">
        <v>1</v>
      </c>
      <c r="F23" s="24">
        <f>SUMIF('Kal Glas Gesamt'!$B$5:$B11,$B$23,'Kal Glas Gesamt'!$L$5:$L11)</f>
        <v>0</v>
      </c>
      <c r="G23" s="25">
        <f>ROUND(SUM($F$23:$F$23),2)</f>
        <v>0</v>
      </c>
      <c r="H23" s="25">
        <f>ROUND($G$23* 1.19,2)</f>
        <v>0</v>
      </c>
    </row>
    <row r="24" spans="2:8" ht="15" customHeight="1" x14ac:dyDescent="0.2">
      <c r="B24" s="39" t="s">
        <v>154</v>
      </c>
      <c r="C24" s="39" t="s">
        <v>164</v>
      </c>
      <c r="D24" s="39" t="s">
        <v>169</v>
      </c>
      <c r="E24" s="40">
        <v>1</v>
      </c>
      <c r="F24" s="24">
        <f>SUMIF('Kal Glas Gesamt'!$B$5:$B11,$B$24,'Kal Glas Gesamt'!$L$5:$L11)</f>
        <v>0</v>
      </c>
      <c r="G24" s="25">
        <f>ROUND(SUM($F$24:$F$24),2)</f>
        <v>0</v>
      </c>
      <c r="H24" s="25">
        <f>ROUND($G$24* 1.19,2)</f>
        <v>0</v>
      </c>
    </row>
    <row r="25" spans="2:8" ht="15" customHeight="1" x14ac:dyDescent="0.2">
      <c r="B25" s="39" t="s">
        <v>155</v>
      </c>
      <c r="C25" s="39" t="s">
        <v>164</v>
      </c>
      <c r="D25" s="39" t="s">
        <v>170</v>
      </c>
      <c r="E25" s="40">
        <v>1</v>
      </c>
      <c r="F25" s="24">
        <f>SUMIF('Kal Glas Gesamt'!$B$5:$B11,$B$25,'Kal Glas Gesamt'!$L$5:$L11)</f>
        <v>0</v>
      </c>
      <c r="G25" s="25">
        <f>ROUND(SUM($F$25:$F$25),2)</f>
        <v>0</v>
      </c>
      <c r="H25" s="25">
        <f>ROUND($G$25* 1.19,2)</f>
        <v>0</v>
      </c>
    </row>
    <row r="26" spans="2:8" ht="15" customHeight="1" x14ac:dyDescent="0.2">
      <c r="E26" s="4"/>
    </row>
    <row r="27" spans="2:8" ht="15" customHeight="1" x14ac:dyDescent="0.2"/>
    <row r="28" spans="2:8" ht="15" customHeight="1" x14ac:dyDescent="0.2"/>
    <row r="29" spans="2:8" ht="15" customHeight="1" x14ac:dyDescent="0.2"/>
    <row r="30" spans="2:8" ht="15" customHeight="1" x14ac:dyDescent="0.2"/>
    <row r="31" spans="2:8" ht="15" customHeight="1" x14ac:dyDescent="0.2"/>
    <row r="32" spans="2: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sheetData>
  <mergeCells count="2">
    <mergeCell ref="I2:L6"/>
    <mergeCell ref="G2:H2"/>
  </mergeCells>
  <phoneticPr fontId="3" type="noConversion"/>
  <hyperlinks>
    <hyperlink ref="B14" location="'Preisübersicht'!A1" display="Preisübersicht" xr:uid="{F83701E6-8894-496C-972F-E971578C82FB}"/>
    <hyperlink ref="B15" location="'SVS GlasRG'!A1" display="SVS GlasRG" xr:uid="{E9731AF1-9C78-45DA-B95B-935EBF5B3E38}"/>
    <hyperlink ref="F18" location="'Kal Glas Gesamt'!L11" display="'Kal Glas Gesamt'!L11" xr:uid="{96E98EDF-7184-4735-8A55-678D829B1592}"/>
    <hyperlink ref="F19" location="'Kal Glas Gesamt'!L24" display="'Kal Glas Gesamt'!L24" xr:uid="{422F9227-1DE1-4CCB-A6EB-4CDC00E8A89B}"/>
    <hyperlink ref="F20" location="'Kal Glas Gesamt'!L25" display="'Kal Glas Gesamt'!L25" xr:uid="{8B541252-F50A-4068-8C55-ACD225DA03A4}"/>
    <hyperlink ref="F21" location="'Kal Glas Gesamt'!L26" display="'Kal Glas Gesamt'!L26" xr:uid="{70A9CD00-25ED-45A8-8FA1-3A9F4DD021F6}"/>
    <hyperlink ref="F22" location="'Kal Glas Gesamt'!L28" display="'Kal Glas Gesamt'!L28" xr:uid="{584C1F55-94BD-49ED-B2ED-839BFE0ED198}"/>
    <hyperlink ref="F23" location="'Kal Glas Gesamt'!L29" display="'Kal Glas Gesamt'!L29" xr:uid="{0BBCDA02-FBAE-495A-8B65-EDAD0031AD8C}"/>
    <hyperlink ref="F24" location="'Kal Glas Gesamt'!L30" display="'Kal Glas Gesamt'!L30" xr:uid="{978F2993-A1A8-4FB8-9DFC-CB55567561D8}"/>
    <hyperlink ref="F25" location="'Kal Glas Gesamt'!L31" display="'Kal Glas Gesamt'!L31" xr:uid="{408F3ABE-98CE-488E-8802-67C67EA385AB}"/>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0</xdr:colOff>
                    <xdr:row>2</xdr:row>
                    <xdr:rowOff>0</xdr:rowOff>
                  </from>
                  <to>
                    <xdr:col>7</xdr:col>
                    <xdr:colOff>790575</xdr:colOff>
                    <xdr:row>3</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ltText="Hinweis 2">
                <anchor moveWithCells="1">
                  <from>
                    <xdr:col>7</xdr:col>
                    <xdr:colOff>0</xdr:colOff>
                    <xdr:row>3</xdr:row>
                    <xdr:rowOff>0</xdr:rowOff>
                  </from>
                  <to>
                    <xdr:col>7</xdr:col>
                    <xdr:colOff>790575</xdr:colOff>
                    <xdr:row>4</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ltText="Hinweis 3">
                <anchor moveWithCells="1">
                  <from>
                    <xdr:col>7</xdr:col>
                    <xdr:colOff>0</xdr:colOff>
                    <xdr:row>4</xdr:row>
                    <xdr:rowOff>19050</xdr:rowOff>
                  </from>
                  <to>
                    <xdr:col>7</xdr:col>
                    <xdr:colOff>790575</xdr:colOff>
                    <xdr:row>5</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58"/>
  </sheetPr>
  <dimension ref="A1:K12"/>
  <sheetViews>
    <sheetView showGridLines="0" zoomScaleNormal="100" workbookViewId="0">
      <selection activeCell="D14" sqref="D14"/>
    </sheetView>
  </sheetViews>
  <sheetFormatPr baseColWidth="10" defaultColWidth="11.42578125" defaultRowHeight="15" customHeight="1" x14ac:dyDescent="0.2"/>
  <cols>
    <col min="1" max="1" width="25.7109375" style="4" customWidth="1"/>
    <col min="2" max="2" width="15.7109375" style="4" customWidth="1"/>
    <col min="3" max="3" width="14.28515625" style="4" customWidth="1"/>
    <col min="4" max="6" width="16.7109375" style="4" customWidth="1"/>
    <col min="7" max="16384" width="11.42578125" style="4"/>
  </cols>
  <sheetData>
    <row r="1" spans="1:11" ht="29.1" customHeight="1" x14ac:dyDescent="0.2">
      <c r="A1" s="4" t="s">
        <v>156</v>
      </c>
      <c r="D1" s="18"/>
      <c r="E1" s="18"/>
      <c r="F1" s="6" t="s">
        <v>94</v>
      </c>
      <c r="G1" s="15"/>
      <c r="K1" s="5"/>
    </row>
    <row r="2" spans="1:11" ht="24" customHeight="1" x14ac:dyDescent="0.2">
      <c r="B2" s="20" t="b">
        <v>0</v>
      </c>
      <c r="C2" s="65" t="str">
        <f>IF(B2=TRUE,"Hier muss nichts ausgefüllt werden. Füllen Sie zunächst in den folgenden Tabellen die gelben Zellen aus. Kehren Sie dann zu dieser Tabelle zurück.","")</f>
        <v/>
      </c>
      <c r="D2" s="65"/>
      <c r="E2" s="65"/>
      <c r="F2" s="65"/>
      <c r="K2" s="18"/>
    </row>
    <row r="3" spans="1:11" ht="24" customHeight="1" x14ac:dyDescent="0.2">
      <c r="A3" s="21" t="s">
        <v>95</v>
      </c>
      <c r="B3" s="22"/>
      <c r="C3" s="5"/>
      <c r="D3" s="5"/>
      <c r="E3" s="5"/>
    </row>
    <row r="4" spans="1:11" s="17" customFormat="1" ht="29.1" customHeight="1" x14ac:dyDescent="0.2">
      <c r="A4" s="68" t="s">
        <v>142</v>
      </c>
      <c r="B4" s="69"/>
      <c r="C4" s="2" t="s">
        <v>157</v>
      </c>
      <c r="D4" s="67" t="s">
        <v>158</v>
      </c>
      <c r="E4" s="67"/>
      <c r="F4" s="67"/>
    </row>
    <row r="5" spans="1:11" s="17" customFormat="1" ht="29.1" customHeight="1" x14ac:dyDescent="0.2">
      <c r="A5" s="2" t="s">
        <v>93</v>
      </c>
      <c r="B5" s="62" t="s">
        <v>141</v>
      </c>
      <c r="C5" s="2" t="s">
        <v>123</v>
      </c>
      <c r="D5" s="2" t="s">
        <v>123</v>
      </c>
      <c r="E5" s="2" t="s">
        <v>159</v>
      </c>
      <c r="F5" s="2" t="s">
        <v>124</v>
      </c>
    </row>
    <row r="6" spans="1:11" ht="15" customHeight="1" x14ac:dyDescent="0.2">
      <c r="A6" s="14" t="s">
        <v>148</v>
      </c>
      <c r="B6" s="63">
        <v>3</v>
      </c>
      <c r="C6" s="25">
        <f>ROUND(SUMIF('Kal Glas Gesamt'!$B$5:$B11,$A$6,'Kal Glas Gesamt'!$L$5:$L11),2)</f>
        <v>0</v>
      </c>
      <c r="D6" s="25">
        <f t="shared" ref="D6:D12" si="0">SUM(C6:C6)</f>
        <v>0</v>
      </c>
      <c r="E6" s="25">
        <f>$F$6-$D$6</f>
        <v>0</v>
      </c>
      <c r="F6" s="25">
        <f>ROUND($D$6*1.19,2)</f>
        <v>0</v>
      </c>
    </row>
    <row r="7" spans="1:11" ht="15" customHeight="1" x14ac:dyDescent="0.2">
      <c r="A7" s="14" t="s">
        <v>149</v>
      </c>
      <c r="B7" s="63">
        <v>3</v>
      </c>
      <c r="C7" s="25">
        <f>ROUND(SUMIF('Kal Glas Gesamt'!$B$5:$B11,$A$7,'Kal Glas Gesamt'!$L$5:$L11),2)</f>
        <v>0</v>
      </c>
      <c r="D7" s="25">
        <f t="shared" si="0"/>
        <v>0</v>
      </c>
      <c r="E7" s="25">
        <f>$F$7-$D$7</f>
        <v>0</v>
      </c>
      <c r="F7" s="25">
        <f>ROUND($D$7*1.19,2)</f>
        <v>0</v>
      </c>
    </row>
    <row r="8" spans="1:11" ht="15" customHeight="1" x14ac:dyDescent="0.2">
      <c r="A8" s="14" t="s">
        <v>151</v>
      </c>
      <c r="B8" s="63">
        <v>3</v>
      </c>
      <c r="C8" s="25">
        <f>ROUND(SUMIF('Kal Glas Gesamt'!$B$5:$B11,$A$8,'Kal Glas Gesamt'!$L$5:$L11),2)</f>
        <v>0</v>
      </c>
      <c r="D8" s="25">
        <f t="shared" si="0"/>
        <v>0</v>
      </c>
      <c r="E8" s="25">
        <f>$F$8-$D$8</f>
        <v>0</v>
      </c>
      <c r="F8" s="25">
        <f>ROUND($D$8*1.19,2)</f>
        <v>0</v>
      </c>
    </row>
    <row r="9" spans="1:11" ht="15" customHeight="1" x14ac:dyDescent="0.2">
      <c r="A9" s="14" t="s">
        <v>152</v>
      </c>
      <c r="B9" s="63">
        <v>3</v>
      </c>
      <c r="C9" s="25">
        <f>ROUND(SUMIF('Kal Glas Gesamt'!$B$5:$B11,$A$9,'Kal Glas Gesamt'!$L$5:$L11),2)</f>
        <v>0</v>
      </c>
      <c r="D9" s="25">
        <f t="shared" si="0"/>
        <v>0</v>
      </c>
      <c r="E9" s="25">
        <f>$F$9-$D$9</f>
        <v>0</v>
      </c>
      <c r="F9" s="25">
        <f>ROUND($D$9*1.19,2)</f>
        <v>0</v>
      </c>
    </row>
    <row r="10" spans="1:11" ht="15" customHeight="1" x14ac:dyDescent="0.2">
      <c r="A10" s="14" t="s">
        <v>153</v>
      </c>
      <c r="B10" s="63">
        <v>3</v>
      </c>
      <c r="C10" s="25">
        <f>ROUND(SUMIF('Kal Glas Gesamt'!$B$5:$B11,$A$10,'Kal Glas Gesamt'!$L$5:$L11),2)</f>
        <v>0</v>
      </c>
      <c r="D10" s="25">
        <f t="shared" si="0"/>
        <v>0</v>
      </c>
      <c r="E10" s="25">
        <f>$F$10-$D$10</f>
        <v>0</v>
      </c>
      <c r="F10" s="25">
        <f>ROUND($D$10*1.19,2)</f>
        <v>0</v>
      </c>
    </row>
    <row r="11" spans="1:11" ht="15" customHeight="1" x14ac:dyDescent="0.2">
      <c r="A11" s="14" t="s">
        <v>154</v>
      </c>
      <c r="B11" s="63">
        <v>3</v>
      </c>
      <c r="C11" s="25">
        <f>ROUND(SUMIF('Kal Glas Gesamt'!$B$5:$B11,$A$11,'Kal Glas Gesamt'!$L$5:$L11),2)</f>
        <v>0</v>
      </c>
      <c r="D11" s="25">
        <f t="shared" si="0"/>
        <v>0</v>
      </c>
      <c r="E11" s="25">
        <f>$F$11-$D$11</f>
        <v>0</v>
      </c>
      <c r="F11" s="25">
        <f>ROUND($D$11*1.19,2)</f>
        <v>0</v>
      </c>
    </row>
    <row r="12" spans="1:11" ht="15" customHeight="1" x14ac:dyDescent="0.2">
      <c r="A12" s="14" t="s">
        <v>155</v>
      </c>
      <c r="B12" s="63">
        <v>3</v>
      </c>
      <c r="C12" s="25">
        <f>ROUND(SUMIF('Kal Glas Gesamt'!$B$5:$B11,$A$12,'Kal Glas Gesamt'!$L$5:$L11),2)</f>
        <v>0</v>
      </c>
      <c r="D12" s="25">
        <f t="shared" si="0"/>
        <v>0</v>
      </c>
      <c r="E12" s="25">
        <f>$F$12-$D$12</f>
        <v>0</v>
      </c>
      <c r="F12" s="25">
        <f>ROUND($D$12*1.19,2)</f>
        <v>0</v>
      </c>
    </row>
  </sheetData>
  <mergeCells count="3">
    <mergeCell ref="C2:F2"/>
    <mergeCell ref="D4:F4"/>
    <mergeCell ref="A4:B4"/>
  </mergeCells>
  <phoneticPr fontId="3" type="noConversion"/>
  <hyperlinks>
    <hyperlink ref="F1" location="'Inhaltsverzeichnis'!$A$1" display="Zurück zum Inhaltsverzeichnis" xr:uid="{E47FC31D-B962-4447-8C20-0BB1A0A5061E}"/>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ltText="Hinweis">
                <anchor moveWithCells="1">
                  <from>
                    <xdr:col>1</xdr:col>
                    <xdr:colOff>180975</xdr:colOff>
                    <xdr:row>1</xdr:row>
                    <xdr:rowOff>28575</xdr:rowOff>
                  </from>
                  <to>
                    <xdr:col>1</xdr:col>
                    <xdr:colOff>933450</xdr:colOff>
                    <xdr:row>1</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indexed="13"/>
  </sheetPr>
  <dimension ref="A1:K79"/>
  <sheetViews>
    <sheetView showGridLines="0" topLeftCell="A3" zoomScaleNormal="100" workbookViewId="0"/>
  </sheetViews>
  <sheetFormatPr baseColWidth="10" defaultColWidth="11.42578125" defaultRowHeight="10.5" x14ac:dyDescent="0.2"/>
  <cols>
    <col min="1" max="1" width="6.42578125" style="4" customWidth="1"/>
    <col min="2" max="2" width="2.7109375" style="4" customWidth="1"/>
    <col min="3" max="3" width="45.5703125" style="4" customWidth="1"/>
    <col min="4" max="4" width="8.5703125" style="4" customWidth="1"/>
    <col min="5" max="5" width="2.5703125" style="4" customWidth="1"/>
    <col min="6" max="6" width="11.42578125" style="4"/>
    <col min="7" max="7" width="2.85546875" style="4" customWidth="1"/>
    <col min="8" max="8" width="11.42578125" style="4"/>
    <col min="9" max="9" width="2.7109375" style="4" bestFit="1" customWidth="1"/>
    <col min="10" max="10" width="1.28515625" style="4" customWidth="1"/>
    <col min="11" max="11" width="18.28515625" style="4" bestFit="1" customWidth="1"/>
    <col min="12" max="16384" width="11.42578125" style="4"/>
  </cols>
  <sheetData>
    <row r="1" spans="1:11" ht="34.15" customHeight="1" x14ac:dyDescent="0.2">
      <c r="A1" s="41" t="str">
        <f ca="1">IF(H61&lt;&gt;"","","Bitte alle gelben Zellen ausfüllen.")</f>
        <v>Bitte alle gelben Zellen ausfüllen.</v>
      </c>
      <c r="D1" s="20" t="b">
        <v>0</v>
      </c>
      <c r="E1" s="65"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65"/>
      <c r="G1" s="65"/>
      <c r="H1" s="65"/>
      <c r="I1" s="65"/>
      <c r="K1" s="6" t="s">
        <v>94</v>
      </c>
    </row>
    <row r="2" spans="1:11" ht="29.25" customHeight="1" x14ac:dyDescent="0.2">
      <c r="A2" s="4" t="s">
        <v>95</v>
      </c>
      <c r="C2" s="5"/>
      <c r="D2" s="20" t="b">
        <v>0</v>
      </c>
      <c r="E2" s="65"/>
      <c r="F2" s="65"/>
      <c r="G2" s="65"/>
      <c r="H2" s="65"/>
      <c r="I2" s="65"/>
    </row>
    <row r="3" spans="1:11" s="3" customFormat="1" ht="12.75" x14ac:dyDescent="0.2">
      <c r="A3" s="80" t="s">
        <v>96</v>
      </c>
      <c r="B3" s="80"/>
      <c r="C3" s="80"/>
      <c r="D3" s="80"/>
      <c r="E3" s="80"/>
      <c r="F3" s="80"/>
      <c r="G3" s="80"/>
      <c r="H3" s="80"/>
      <c r="I3" s="80"/>
    </row>
    <row r="4" spans="1:11" x14ac:dyDescent="0.2">
      <c r="A4" s="42"/>
      <c r="B4" s="42"/>
      <c r="C4" s="42"/>
      <c r="D4" s="42"/>
      <c r="E4" s="42"/>
      <c r="F4" s="42"/>
      <c r="G4" s="42"/>
      <c r="H4" s="42"/>
      <c r="I4" s="42"/>
    </row>
    <row r="5" spans="1:11" x14ac:dyDescent="0.2">
      <c r="A5" s="43" t="s">
        <v>1</v>
      </c>
      <c r="B5" s="43" t="s">
        <v>2</v>
      </c>
      <c r="C5" s="43"/>
      <c r="D5" s="43"/>
      <c r="E5" s="43"/>
      <c r="F5" s="44">
        <v>100</v>
      </c>
      <c r="G5" s="43" t="s">
        <v>3</v>
      </c>
      <c r="H5" s="9"/>
      <c r="I5" s="43" t="s">
        <v>4</v>
      </c>
      <c r="K5" s="45" t="str">
        <f>IF(H5="","Bitte ausfüllen!",IF(H61="","Der voreingetragene produktive Stundenlohn ist eine Mindestanforderung. Inhalt der gelben Zellen kann angepasst werden.",""))</f>
        <v>Bitte ausfüllen!</v>
      </c>
    </row>
    <row r="6" spans="1:11" x14ac:dyDescent="0.2">
      <c r="A6" s="42"/>
      <c r="B6" s="42"/>
      <c r="C6" s="42"/>
      <c r="D6" s="42"/>
      <c r="E6" s="42"/>
      <c r="F6" s="50"/>
      <c r="G6" s="42"/>
      <c r="H6" s="50"/>
      <c r="I6" s="42"/>
    </row>
    <row r="7" spans="1:11" x14ac:dyDescent="0.2">
      <c r="A7" s="43" t="s">
        <v>5</v>
      </c>
      <c r="B7" s="43" t="s">
        <v>6</v>
      </c>
      <c r="C7" s="43"/>
      <c r="D7" s="43"/>
      <c r="E7" s="43"/>
      <c r="F7" s="46"/>
      <c r="G7" s="43"/>
      <c r="H7" s="46"/>
      <c r="I7" s="43"/>
    </row>
    <row r="8" spans="1:11" ht="14.25" x14ac:dyDescent="0.2">
      <c r="A8" s="42" t="s">
        <v>7</v>
      </c>
      <c r="B8" s="42" t="s">
        <v>8</v>
      </c>
      <c r="C8" s="42"/>
      <c r="D8" s="42"/>
      <c r="E8" s="42"/>
      <c r="F8" s="46"/>
      <c r="G8" s="46"/>
      <c r="H8" s="46"/>
      <c r="I8" s="46"/>
      <c r="K8" s="47"/>
    </row>
    <row r="9" spans="1:11" x14ac:dyDescent="0.2">
      <c r="A9" s="42" t="s">
        <v>9</v>
      </c>
      <c r="B9" s="42"/>
      <c r="C9" s="42" t="s">
        <v>10</v>
      </c>
      <c r="D9" s="42"/>
      <c r="E9" s="42"/>
      <c r="F9" s="10"/>
      <c r="G9" s="42" t="s">
        <v>3</v>
      </c>
      <c r="H9" s="48" t="str">
        <f>IF(F9="","",ROUND(F9/100*$H$5,2))</f>
        <v/>
      </c>
      <c r="I9" s="42" t="s">
        <v>4</v>
      </c>
      <c r="K9" s="45" t="str">
        <f>IF(F9="","Bitte ausfüllen!","")</f>
        <v>Bitte ausfüllen!</v>
      </c>
    </row>
    <row r="10" spans="1:11" x14ac:dyDescent="0.2">
      <c r="A10" s="42" t="s">
        <v>11</v>
      </c>
      <c r="B10" s="42"/>
      <c r="C10" s="42" t="s">
        <v>12</v>
      </c>
      <c r="D10" s="42"/>
      <c r="E10" s="42"/>
      <c r="F10" s="10"/>
      <c r="G10" s="42" t="s">
        <v>3</v>
      </c>
      <c r="H10" s="48" t="str">
        <f>IF(F10="","",ROUND(F10/100*$H$5,2))</f>
        <v/>
      </c>
      <c r="I10" s="42" t="s">
        <v>4</v>
      </c>
      <c r="K10" s="45" t="str">
        <f>IF(F10="","Bitte ausfüllen!","")</f>
        <v>Bitte ausfüllen!</v>
      </c>
    </row>
    <row r="11" spans="1:11" x14ac:dyDescent="0.2">
      <c r="A11" s="42" t="s">
        <v>13</v>
      </c>
      <c r="B11" s="42"/>
      <c r="C11" s="42" t="s">
        <v>14</v>
      </c>
      <c r="D11" s="42"/>
      <c r="E11" s="42"/>
      <c r="F11" s="10"/>
      <c r="G11" s="42" t="s">
        <v>3</v>
      </c>
      <c r="H11" s="48" t="str">
        <f>IF(F11="","",ROUND(F11/100*$H$5,2))</f>
        <v/>
      </c>
      <c r="I11" s="42" t="s">
        <v>4</v>
      </c>
      <c r="K11" s="45" t="str">
        <f>IF(F11="","Bitte ausfüllen!","")</f>
        <v>Bitte ausfüllen!</v>
      </c>
    </row>
    <row r="12" spans="1:11" x14ac:dyDescent="0.2">
      <c r="A12" s="42" t="s">
        <v>15</v>
      </c>
      <c r="B12" s="42"/>
      <c r="C12" s="42" t="s">
        <v>16</v>
      </c>
      <c r="D12" s="42"/>
      <c r="E12" s="42"/>
      <c r="F12" s="10"/>
      <c r="G12" s="42" t="s">
        <v>3</v>
      </c>
      <c r="H12" s="48" t="str">
        <f>IF(F12="","",ROUND(F12/100*$H$5,2))</f>
        <v/>
      </c>
      <c r="I12" s="42" t="s">
        <v>4</v>
      </c>
      <c r="K12" s="45" t="str">
        <f>IF(F12="","Bitte ausfüllen!","")</f>
        <v>Bitte ausfüllen!</v>
      </c>
    </row>
    <row r="13" spans="1:11" x14ac:dyDescent="0.2">
      <c r="A13" s="42" t="s">
        <v>17</v>
      </c>
      <c r="B13" s="42"/>
      <c r="C13" s="42" t="s">
        <v>18</v>
      </c>
      <c r="D13" s="42"/>
      <c r="E13" s="42"/>
      <c r="F13" s="10"/>
      <c r="G13" s="42" t="s">
        <v>3</v>
      </c>
      <c r="H13" s="48" t="str">
        <f>IF(F13="","",ROUND(F13/100*$H$5,2))</f>
        <v/>
      </c>
      <c r="I13" s="42" t="s">
        <v>4</v>
      </c>
      <c r="K13" s="45" t="str">
        <f>IF(F13="","Bitte ausfüllen!","")</f>
        <v>Bitte ausfüllen!</v>
      </c>
    </row>
    <row r="14" spans="1:11" x14ac:dyDescent="0.2">
      <c r="A14" s="43"/>
      <c r="B14" s="43" t="s">
        <v>19</v>
      </c>
      <c r="C14" s="43"/>
      <c r="D14" s="43"/>
      <c r="E14" s="43"/>
      <c r="F14" s="54">
        <f>IF(SUM(F9:F13)=0,0,SUM(F9:F13))</f>
        <v>0</v>
      </c>
      <c r="G14" s="43" t="s">
        <v>3</v>
      </c>
      <c r="H14" s="49" t="str">
        <f>IF(COUNTIF(F9:F13,"")&gt;0,"",SUM(H8:H13))</f>
        <v/>
      </c>
      <c r="I14" s="43" t="s">
        <v>4</v>
      </c>
      <c r="K14" s="45" t="str">
        <f>IF(H14="","Angaben offen!","")</f>
        <v>Angaben offen!</v>
      </c>
    </row>
    <row r="15" spans="1:11" x14ac:dyDescent="0.2">
      <c r="A15" s="42"/>
      <c r="B15" s="42"/>
      <c r="C15" s="42"/>
      <c r="D15" s="42"/>
      <c r="E15" s="42"/>
      <c r="F15" s="50"/>
      <c r="G15" s="42"/>
      <c r="H15" s="50"/>
      <c r="I15" s="42"/>
    </row>
    <row r="16" spans="1:11" x14ac:dyDescent="0.2">
      <c r="A16" s="43" t="s">
        <v>20</v>
      </c>
      <c r="B16" s="43" t="s">
        <v>21</v>
      </c>
      <c r="C16" s="43"/>
      <c r="D16" s="43"/>
      <c r="E16" s="43"/>
      <c r="F16" s="46"/>
      <c r="G16" s="43"/>
      <c r="H16" s="46"/>
      <c r="I16" s="43"/>
    </row>
    <row r="17" spans="1:11" ht="11.25" x14ac:dyDescent="0.2">
      <c r="A17" s="42" t="s">
        <v>22</v>
      </c>
      <c r="B17" s="42" t="s">
        <v>103</v>
      </c>
      <c r="C17" s="42"/>
      <c r="D17" s="10"/>
      <c r="E17" s="42" t="s">
        <v>3</v>
      </c>
      <c r="F17" s="50"/>
      <c r="G17" s="42"/>
      <c r="H17" s="50"/>
      <c r="I17" s="42"/>
      <c r="K17" s="45" t="str">
        <f ca="1">IF(D17&lt;D73,"Wert prüfen!",IF(H61="","Inhalt der gelben Zellen kann angepasst werden.",""))</f>
        <v>Inhalt der gelben Zellen kann angepasst werden.</v>
      </c>
    </row>
    <row r="18" spans="1:11" x14ac:dyDescent="0.2">
      <c r="A18" s="42"/>
      <c r="B18" s="42" t="s">
        <v>23</v>
      </c>
      <c r="C18" s="42"/>
      <c r="D18" s="51"/>
      <c r="E18" s="42" t="s">
        <v>3</v>
      </c>
      <c r="F18" s="52" t="str">
        <f>IF(D18="","",D17+D18)</f>
        <v/>
      </c>
      <c r="G18" s="42" t="s">
        <v>3</v>
      </c>
      <c r="H18" s="48" t="str">
        <f>IF(D18="","",ROUND(F18/100*$H$5,2))</f>
        <v/>
      </c>
      <c r="I18" s="42" t="s">
        <v>4</v>
      </c>
      <c r="K18" s="45"/>
    </row>
    <row r="19" spans="1:11" ht="11.25" x14ac:dyDescent="0.2">
      <c r="A19" s="42" t="s">
        <v>24</v>
      </c>
      <c r="B19" s="42" t="s">
        <v>104</v>
      </c>
      <c r="C19" s="42"/>
      <c r="D19" s="10"/>
      <c r="E19" s="42" t="s">
        <v>3</v>
      </c>
      <c r="F19" s="53"/>
      <c r="G19" s="42"/>
      <c r="H19" s="50"/>
      <c r="I19" s="42"/>
      <c r="K19" s="45" t="str">
        <f ca="1">IF(D19&lt;&gt;D74,"Wert prüfen!",IF(H61="","Inhalt der gelben Zellen kann angepasst werden.",""))</f>
        <v>Inhalt der gelben Zellen kann angepasst werden.</v>
      </c>
    </row>
    <row r="20" spans="1:11" x14ac:dyDescent="0.2">
      <c r="A20" s="42"/>
      <c r="B20" s="42" t="s">
        <v>25</v>
      </c>
      <c r="C20" s="42"/>
      <c r="D20" s="51"/>
      <c r="E20" s="42" t="s">
        <v>3</v>
      </c>
      <c r="F20" s="52" t="str">
        <f>IF(D20="","",D19+D20)</f>
        <v/>
      </c>
      <c r="G20" s="42" t="s">
        <v>3</v>
      </c>
      <c r="H20" s="48" t="str">
        <f>IF(D20="","",ROUND(F20/100*$H$5,2))</f>
        <v/>
      </c>
      <c r="I20" s="42" t="s">
        <v>4</v>
      </c>
      <c r="K20" s="45"/>
    </row>
    <row r="21" spans="1:11" ht="11.25" x14ac:dyDescent="0.2">
      <c r="A21" s="42" t="s">
        <v>26</v>
      </c>
      <c r="B21" s="42" t="s">
        <v>105</v>
      </c>
      <c r="C21" s="42"/>
      <c r="D21" s="10"/>
      <c r="E21" s="42" t="s">
        <v>3</v>
      </c>
      <c r="F21" s="53"/>
      <c r="G21" s="42"/>
      <c r="H21" s="50"/>
      <c r="I21" s="42"/>
      <c r="K21" s="45" t="str">
        <f ca="1">IF(D21&lt;&gt;D75,"Wert prüfen!",IF(H61="","Inhalt der gelben Zellen kann angepasst werden.",""))</f>
        <v>Inhalt der gelben Zellen kann angepasst werden.</v>
      </c>
    </row>
    <row r="22" spans="1:11" x14ac:dyDescent="0.2">
      <c r="A22" s="42"/>
      <c r="B22" s="42" t="s">
        <v>27</v>
      </c>
      <c r="C22" s="42"/>
      <c r="D22" s="51"/>
      <c r="E22" s="42" t="s">
        <v>3</v>
      </c>
      <c r="F22" s="52" t="str">
        <f>IF(D22="","",D21+D22)</f>
        <v/>
      </c>
      <c r="G22" s="42" t="s">
        <v>3</v>
      </c>
      <c r="H22" s="48" t="str">
        <f>IF(D22="","",ROUND(F22/100*$H$5,2))</f>
        <v/>
      </c>
      <c r="I22" s="42" t="s">
        <v>4</v>
      </c>
      <c r="K22" s="45"/>
    </row>
    <row r="23" spans="1:11" ht="11.25" x14ac:dyDescent="0.2">
      <c r="A23" s="42" t="s">
        <v>28</v>
      </c>
      <c r="B23" s="42" t="s">
        <v>106</v>
      </c>
      <c r="C23" s="42"/>
      <c r="D23" s="10"/>
      <c r="E23" s="42" t="s">
        <v>3</v>
      </c>
      <c r="F23" s="53"/>
      <c r="G23" s="42"/>
      <c r="H23" s="50"/>
      <c r="I23" s="42"/>
      <c r="K23" s="45" t="str">
        <f ca="1">IF(D23&lt;&gt;D76,"Wert prüfen!",IF(H61="","Inhalt der gelben Zellen kann angepasst werden.",""))</f>
        <v>Inhalt der gelben Zellen kann angepasst werden.</v>
      </c>
    </row>
    <row r="24" spans="1:11" x14ac:dyDescent="0.2">
      <c r="A24" s="42"/>
      <c r="B24" s="42" t="s">
        <v>29</v>
      </c>
      <c r="C24" s="42"/>
      <c r="D24" s="51"/>
      <c r="E24" s="42" t="s">
        <v>3</v>
      </c>
      <c r="F24" s="52" t="str">
        <f>IF(D24="","",D23+D24)</f>
        <v/>
      </c>
      <c r="G24" s="42" t="s">
        <v>3</v>
      </c>
      <c r="H24" s="48" t="str">
        <f>IF(D24="","",ROUND(F24/100*$H$5,2))</f>
        <v/>
      </c>
      <c r="I24" s="42" t="s">
        <v>4</v>
      </c>
      <c r="K24" s="45"/>
    </row>
    <row r="25" spans="1:11" ht="11.25" x14ac:dyDescent="0.2">
      <c r="A25" s="42" t="s">
        <v>30</v>
      </c>
      <c r="B25" s="42" t="s">
        <v>107</v>
      </c>
      <c r="C25" s="42"/>
      <c r="D25" s="10"/>
      <c r="E25" s="42" t="s">
        <v>3</v>
      </c>
      <c r="F25" s="53"/>
      <c r="G25" s="42"/>
      <c r="H25" s="50"/>
      <c r="I25" s="42"/>
      <c r="K25" s="45" t="str">
        <f>IF(D25="","Bitte ausfüllen!","")</f>
        <v>Bitte ausfüllen!</v>
      </c>
    </row>
    <row r="26" spans="1:11" x14ac:dyDescent="0.2">
      <c r="A26" s="42"/>
      <c r="B26" s="42" t="s">
        <v>31</v>
      </c>
      <c r="C26" s="42"/>
      <c r="D26" s="51">
        <f>(D25/100)*$F$14</f>
        <v>0</v>
      </c>
      <c r="E26" s="42" t="s">
        <v>3</v>
      </c>
      <c r="F26" s="52">
        <f>IF(D26="","",D25+D26)</f>
        <v>0</v>
      </c>
      <c r="G26" s="42" t="s">
        <v>3</v>
      </c>
      <c r="H26" s="48">
        <f>IF(D26="","",ROUND(F26/100*$H$5,2))</f>
        <v>0</v>
      </c>
      <c r="I26" s="42" t="s">
        <v>4</v>
      </c>
      <c r="K26" s="45"/>
    </row>
    <row r="27" spans="1:11" ht="11.25" x14ac:dyDescent="0.2">
      <c r="A27" s="42" t="s">
        <v>32</v>
      </c>
      <c r="B27" s="42" t="s">
        <v>108</v>
      </c>
      <c r="C27" s="42"/>
      <c r="D27" s="42"/>
      <c r="E27" s="42"/>
      <c r="F27" s="10"/>
      <c r="G27" s="42" t="s">
        <v>3</v>
      </c>
      <c r="H27" s="48" t="str">
        <f>IF(F27="","",ROUND(F27/100*$H$5,2))</f>
        <v/>
      </c>
      <c r="I27" s="42" t="s">
        <v>4</v>
      </c>
      <c r="K27" s="45" t="str">
        <f>IF(F27="","Bitte ausfüllen!","")</f>
        <v>Bitte ausfüllen!</v>
      </c>
    </row>
    <row r="28" spans="1:11" ht="11.25" x14ac:dyDescent="0.2">
      <c r="A28" s="42" t="s">
        <v>33</v>
      </c>
      <c r="B28" s="42" t="s">
        <v>109</v>
      </c>
      <c r="C28" s="42"/>
      <c r="D28" s="42"/>
      <c r="E28" s="42"/>
      <c r="F28" s="10"/>
      <c r="G28" s="42" t="s">
        <v>3</v>
      </c>
      <c r="H28" s="48" t="str">
        <f>IF(F28="","",ROUND(F28/100*$H$5,2))</f>
        <v/>
      </c>
      <c r="I28" s="42" t="s">
        <v>4</v>
      </c>
      <c r="K28" s="45" t="str">
        <f ca="1">IF(F28&lt;&gt;D79,"Wert prüfen!",IF(H61="","Inhalt der gelben Zellen kann angepasst werden.",""))</f>
        <v>Inhalt der gelben Zellen kann angepasst werden.</v>
      </c>
    </row>
    <row r="29" spans="1:11" ht="25.5" customHeight="1" x14ac:dyDescent="0.2">
      <c r="A29" s="43"/>
      <c r="B29" s="82" t="s">
        <v>34</v>
      </c>
      <c r="C29" s="82"/>
      <c r="D29" s="43"/>
      <c r="E29" s="43"/>
      <c r="F29" s="54">
        <f>IF(SUM(F17:F28)=0,0,SUM(F17:F28)+F14)</f>
        <v>0</v>
      </c>
      <c r="G29" s="43" t="s">
        <v>3</v>
      </c>
      <c r="H29" s="49" t="str">
        <f>IF(OR(COUNTIF(D17:D26,"")&gt;0,COUNTIF(F27:F28,"")&gt;0),"",SUM(H17:H28)+H14)</f>
        <v/>
      </c>
      <c r="I29" s="43" t="s">
        <v>4</v>
      </c>
      <c r="K29" s="45" t="str">
        <f>IF(H29="","Angaben offen!","")</f>
        <v>Angaben offen!</v>
      </c>
    </row>
    <row r="30" spans="1:11" x14ac:dyDescent="0.2">
      <c r="A30" s="42"/>
      <c r="B30" s="42"/>
      <c r="C30" s="42"/>
      <c r="D30" s="42"/>
      <c r="E30" s="42"/>
      <c r="F30" s="50"/>
      <c r="G30" s="42"/>
      <c r="H30" s="50"/>
      <c r="I30" s="42"/>
    </row>
    <row r="31" spans="1:11" x14ac:dyDescent="0.2">
      <c r="A31" s="42"/>
      <c r="B31" s="43" t="s">
        <v>35</v>
      </c>
      <c r="C31" s="42"/>
      <c r="D31" s="42"/>
      <c r="E31" s="42"/>
      <c r="F31" s="50"/>
      <c r="G31" s="42"/>
      <c r="H31" s="50"/>
      <c r="I31" s="42"/>
    </row>
    <row r="32" spans="1:11" x14ac:dyDescent="0.2">
      <c r="A32" s="42" t="s">
        <v>36</v>
      </c>
      <c r="B32" s="42" t="s">
        <v>37</v>
      </c>
      <c r="C32" s="42"/>
      <c r="D32" s="42"/>
      <c r="E32" s="42"/>
      <c r="F32" s="10"/>
      <c r="G32" s="42" t="s">
        <v>3</v>
      </c>
      <c r="H32" s="48" t="str">
        <f>IF(F32="","",ROUND(F32/100*$H$5,2))</f>
        <v/>
      </c>
      <c r="I32" s="42" t="s">
        <v>4</v>
      </c>
      <c r="K32" s="45" t="str">
        <f>IF(F32="","Bitte ausfüllen!","")</f>
        <v>Bitte ausfüllen!</v>
      </c>
    </row>
    <row r="33" spans="1:11" x14ac:dyDescent="0.2">
      <c r="A33" s="42" t="s">
        <v>38</v>
      </c>
      <c r="B33" s="42" t="s">
        <v>39</v>
      </c>
      <c r="C33" s="42"/>
      <c r="D33" s="42"/>
      <c r="E33" s="42"/>
      <c r="F33" s="10"/>
      <c r="G33" s="42" t="s">
        <v>3</v>
      </c>
      <c r="H33" s="48" t="str">
        <f>IF(F33="","",ROUND(F33/100*$H$5,2))</f>
        <v/>
      </c>
      <c r="I33" s="42" t="s">
        <v>4</v>
      </c>
      <c r="K33" s="45" t="str">
        <f>IF(F33="","Bitte ausfüllen!","")</f>
        <v>Bitte ausfüllen!</v>
      </c>
    </row>
    <row r="34" spans="1:11" ht="25.5" customHeight="1" x14ac:dyDescent="0.2">
      <c r="A34" s="43"/>
      <c r="B34" s="82" t="s">
        <v>40</v>
      </c>
      <c r="C34" s="82"/>
      <c r="D34" s="43"/>
      <c r="E34" s="43"/>
      <c r="F34" s="54">
        <f>IF(SUM(F32:F33)=0,0,SUM(F32:F33)+F29)</f>
        <v>0</v>
      </c>
      <c r="G34" s="43" t="s">
        <v>3</v>
      </c>
      <c r="H34" s="49" t="str">
        <f>IF(COUNTIF(H32:H33,"")&gt;0,"",SUM(H32:H33)+H29)</f>
        <v/>
      </c>
      <c r="I34" s="43" t="s">
        <v>4</v>
      </c>
      <c r="K34" s="45" t="str">
        <f>IF(H34="","Angaben offen!","")</f>
        <v>Angaben offen!</v>
      </c>
    </row>
    <row r="35" spans="1:11" x14ac:dyDescent="0.2">
      <c r="A35" s="42"/>
      <c r="B35" s="42"/>
      <c r="C35" s="42"/>
      <c r="D35" s="42"/>
      <c r="E35" s="42"/>
      <c r="F35" s="50"/>
      <c r="G35" s="42"/>
      <c r="H35" s="50"/>
      <c r="I35" s="42"/>
    </row>
    <row r="36" spans="1:11" x14ac:dyDescent="0.2">
      <c r="A36" s="43" t="s">
        <v>41</v>
      </c>
      <c r="B36" s="43" t="s">
        <v>42</v>
      </c>
      <c r="C36" s="43"/>
      <c r="D36" s="43"/>
      <c r="E36" s="43"/>
      <c r="F36" s="46"/>
      <c r="G36" s="43"/>
      <c r="H36" s="46"/>
      <c r="I36" s="43"/>
    </row>
    <row r="37" spans="1:11" x14ac:dyDescent="0.2">
      <c r="A37" s="42" t="s">
        <v>43</v>
      </c>
      <c r="B37" s="42" t="s">
        <v>44</v>
      </c>
      <c r="C37" s="42"/>
      <c r="D37" s="42"/>
      <c r="E37" s="42"/>
      <c r="F37" s="50"/>
      <c r="G37" s="42"/>
      <c r="H37" s="50"/>
      <c r="I37" s="42"/>
    </row>
    <row r="38" spans="1:11" x14ac:dyDescent="0.2">
      <c r="A38" s="42"/>
      <c r="B38" s="42" t="s">
        <v>45</v>
      </c>
      <c r="C38" s="42"/>
      <c r="D38" s="42"/>
      <c r="E38" s="42"/>
      <c r="F38" s="10"/>
      <c r="G38" s="42" t="s">
        <v>3</v>
      </c>
      <c r="H38" s="48" t="str">
        <f>IF(F38="","",ROUND(F38/100*$H$5,2))</f>
        <v/>
      </c>
      <c r="I38" s="42" t="s">
        <v>4</v>
      </c>
      <c r="K38" s="45" t="str">
        <f>IF(F38="","Bitte ausfüllen!","")</f>
        <v>Bitte ausfüllen!</v>
      </c>
    </row>
    <row r="39" spans="1:11" x14ac:dyDescent="0.2">
      <c r="A39" s="42" t="s">
        <v>46</v>
      </c>
      <c r="B39" s="42" t="s">
        <v>47</v>
      </c>
      <c r="C39" s="42"/>
      <c r="D39" s="42"/>
      <c r="E39" s="42"/>
      <c r="F39" s="10"/>
      <c r="G39" s="42" t="s">
        <v>3</v>
      </c>
      <c r="H39" s="48" t="str">
        <f>IF(F39="","",ROUND(F39/100*$H$5,2))</f>
        <v/>
      </c>
      <c r="I39" s="42" t="s">
        <v>4</v>
      </c>
      <c r="K39" s="45" t="str">
        <f>IF(F39="","Bitte ausfüllen!","")</f>
        <v>Bitte ausfüllen!</v>
      </c>
    </row>
    <row r="40" spans="1:11" x14ac:dyDescent="0.2">
      <c r="A40" s="42" t="s">
        <v>48</v>
      </c>
      <c r="B40" s="42" t="s">
        <v>49</v>
      </c>
      <c r="C40" s="42"/>
      <c r="D40" s="42"/>
      <c r="E40" s="42"/>
      <c r="F40" s="10"/>
      <c r="G40" s="42" t="s">
        <v>3</v>
      </c>
      <c r="H40" s="48" t="str">
        <f>IF(F40="","",ROUND(F40/100*$H$5,2))</f>
        <v/>
      </c>
      <c r="I40" s="42" t="s">
        <v>4</v>
      </c>
      <c r="K40" s="45" t="str">
        <f>IF(F40="","Bitte ausfüllen!","")</f>
        <v>Bitte ausfüllen!</v>
      </c>
    </row>
    <row r="41" spans="1:11" x14ac:dyDescent="0.2">
      <c r="A41" s="42" t="s">
        <v>50</v>
      </c>
      <c r="B41" s="42" t="s">
        <v>51</v>
      </c>
      <c r="C41" s="42"/>
      <c r="D41" s="42"/>
      <c r="E41" s="42"/>
      <c r="F41" s="10"/>
      <c r="G41" s="42" t="s">
        <v>3</v>
      </c>
      <c r="H41" s="48" t="str">
        <f>IF(F41="","",ROUND(F41/100*$H$5,2))</f>
        <v/>
      </c>
      <c r="I41" s="42" t="s">
        <v>4</v>
      </c>
      <c r="K41" s="45" t="str">
        <f>IF(F41="","Bitte ausfüllen!","")</f>
        <v>Bitte ausfüllen!</v>
      </c>
    </row>
    <row r="42" spans="1:11" ht="25.5" customHeight="1" x14ac:dyDescent="0.2">
      <c r="A42" s="43"/>
      <c r="B42" s="82" t="s">
        <v>52</v>
      </c>
      <c r="C42" s="82"/>
      <c r="D42" s="43"/>
      <c r="E42" s="43"/>
      <c r="F42" s="54">
        <f>IF(SUM(F38:F41)=0,0,SUM(F38:F41))</f>
        <v>0</v>
      </c>
      <c r="G42" s="43" t="s">
        <v>3</v>
      </c>
      <c r="H42" s="49" t="str">
        <f>IF(COUNTIF(H38:H41,"")&gt;0,"",SUM(H38:H41))</f>
        <v/>
      </c>
      <c r="I42" s="43" t="s">
        <v>4</v>
      </c>
      <c r="K42" s="45" t="str">
        <f>IF(H42="","Angaben offen!","")</f>
        <v>Angaben offen!</v>
      </c>
    </row>
    <row r="43" spans="1:11" x14ac:dyDescent="0.2">
      <c r="A43" s="42"/>
      <c r="B43" s="42"/>
      <c r="C43" s="42"/>
      <c r="D43" s="42"/>
      <c r="E43" s="42"/>
      <c r="F43" s="50"/>
      <c r="G43" s="42"/>
      <c r="H43" s="50"/>
      <c r="I43" s="42"/>
    </row>
    <row r="44" spans="1:11" x14ac:dyDescent="0.2">
      <c r="A44" s="43" t="s">
        <v>53</v>
      </c>
      <c r="B44" s="43" t="s">
        <v>54</v>
      </c>
      <c r="C44" s="43"/>
      <c r="D44" s="43"/>
      <c r="E44" s="43"/>
      <c r="F44" s="43"/>
      <c r="G44" s="43"/>
      <c r="H44" s="43"/>
      <c r="I44" s="43"/>
    </row>
    <row r="45" spans="1:11" x14ac:dyDescent="0.2">
      <c r="A45" s="42" t="s">
        <v>55</v>
      </c>
      <c r="B45" s="42" t="s">
        <v>56</v>
      </c>
      <c r="C45" s="42"/>
      <c r="D45" s="42"/>
      <c r="E45" s="42"/>
      <c r="F45" s="42"/>
      <c r="G45" s="42"/>
      <c r="H45" s="42"/>
      <c r="I45" s="42"/>
    </row>
    <row r="46" spans="1:11" x14ac:dyDescent="0.2">
      <c r="A46" s="42" t="s">
        <v>57</v>
      </c>
      <c r="B46" s="42"/>
      <c r="C46" s="42" t="s">
        <v>58</v>
      </c>
      <c r="D46" s="42"/>
      <c r="E46" s="42"/>
      <c r="F46" s="10"/>
      <c r="G46" s="42" t="s">
        <v>3</v>
      </c>
      <c r="H46" s="48" t="str">
        <f>IF(F46="","",ROUND(F46/100*$H$5,2))</f>
        <v/>
      </c>
      <c r="I46" s="42" t="s">
        <v>4</v>
      </c>
      <c r="K46" s="45" t="str">
        <f>IF(F46="","Bitte ausfüllen!","")</f>
        <v>Bitte ausfüllen!</v>
      </c>
    </row>
    <row r="47" spans="1:11" x14ac:dyDescent="0.2">
      <c r="A47" s="42" t="s">
        <v>59</v>
      </c>
      <c r="B47" s="42"/>
      <c r="C47" s="42" t="s">
        <v>102</v>
      </c>
      <c r="D47" s="42"/>
      <c r="E47" s="42"/>
      <c r="F47" s="10"/>
      <c r="G47" s="42" t="s">
        <v>3</v>
      </c>
      <c r="H47" s="48" t="str">
        <f>IF(F47="","",ROUND(F47/100*$H$5,2))</f>
        <v/>
      </c>
      <c r="I47" s="42" t="s">
        <v>4</v>
      </c>
      <c r="K47" s="45" t="str">
        <f>IF(F47="","Bitte ausfüllen!","")</f>
        <v>Bitte ausfüllen!</v>
      </c>
    </row>
    <row r="48" spans="1:11" x14ac:dyDescent="0.2">
      <c r="A48" s="42" t="s">
        <v>60</v>
      </c>
      <c r="B48" s="42" t="s">
        <v>61</v>
      </c>
      <c r="C48" s="42"/>
      <c r="D48" s="42"/>
      <c r="E48" s="42"/>
      <c r="F48" s="10"/>
      <c r="G48" s="42" t="s">
        <v>3</v>
      </c>
      <c r="H48" s="48" t="str">
        <f>IF(F48="","",ROUND(F48/100*$H$5,2))</f>
        <v/>
      </c>
      <c r="I48" s="42" t="s">
        <v>4</v>
      </c>
      <c r="K48" s="45" t="str">
        <f>IF(F48="","Bitte ausfüllen!","")</f>
        <v>Bitte ausfüllen!</v>
      </c>
    </row>
    <row r="49" spans="1:11" x14ac:dyDescent="0.2">
      <c r="A49" s="42" t="s">
        <v>62</v>
      </c>
      <c r="B49" s="42" t="s">
        <v>63</v>
      </c>
      <c r="C49" s="42"/>
      <c r="D49" s="42"/>
      <c r="E49" s="42"/>
      <c r="F49" s="42"/>
      <c r="G49" s="42"/>
      <c r="H49" s="42"/>
      <c r="I49" s="42"/>
    </row>
    <row r="50" spans="1:11" x14ac:dyDescent="0.2">
      <c r="A50" s="42" t="s">
        <v>64</v>
      </c>
      <c r="B50" s="42"/>
      <c r="C50" s="42" t="s">
        <v>65</v>
      </c>
      <c r="D50" s="42"/>
      <c r="E50" s="42"/>
      <c r="F50" s="10"/>
      <c r="G50" s="42" t="s">
        <v>3</v>
      </c>
      <c r="H50" s="48" t="str">
        <f t="shared" ref="H50:H56" si="0">IF(F50="","",ROUND(F50/100*$H$5,2))</f>
        <v/>
      </c>
      <c r="I50" s="42" t="s">
        <v>4</v>
      </c>
      <c r="K50" s="45" t="str">
        <f t="shared" ref="K50:K56" si="1">IF(F50="","Bitte ausfüllen!","")</f>
        <v>Bitte ausfüllen!</v>
      </c>
    </row>
    <row r="51" spans="1:11" x14ac:dyDescent="0.2">
      <c r="A51" s="42" t="s">
        <v>66</v>
      </c>
      <c r="B51" s="42"/>
      <c r="C51" s="42" t="s">
        <v>67</v>
      </c>
      <c r="D51" s="42"/>
      <c r="E51" s="42"/>
      <c r="F51" s="10"/>
      <c r="G51" s="42" t="s">
        <v>3</v>
      </c>
      <c r="H51" s="48" t="str">
        <f t="shared" si="0"/>
        <v/>
      </c>
      <c r="I51" s="42" t="s">
        <v>4</v>
      </c>
      <c r="K51" s="45" t="str">
        <f t="shared" si="1"/>
        <v>Bitte ausfüllen!</v>
      </c>
    </row>
    <row r="52" spans="1:11" x14ac:dyDescent="0.2">
      <c r="A52" s="42" t="s">
        <v>68</v>
      </c>
      <c r="B52" s="42" t="s">
        <v>69</v>
      </c>
      <c r="C52" s="42"/>
      <c r="D52" s="42"/>
      <c r="E52" s="42"/>
      <c r="F52" s="10"/>
      <c r="G52" s="42" t="s">
        <v>3</v>
      </c>
      <c r="H52" s="48" t="str">
        <f t="shared" si="0"/>
        <v/>
      </c>
      <c r="I52" s="42" t="s">
        <v>4</v>
      </c>
      <c r="K52" s="45" t="str">
        <f t="shared" si="1"/>
        <v>Bitte ausfüllen!</v>
      </c>
    </row>
    <row r="53" spans="1:11" x14ac:dyDescent="0.2">
      <c r="A53" s="42" t="s">
        <v>70</v>
      </c>
      <c r="B53" s="42" t="s">
        <v>71</v>
      </c>
      <c r="C53" s="42"/>
      <c r="D53" s="42"/>
      <c r="E53" s="42"/>
      <c r="F53" s="10"/>
      <c r="G53" s="42" t="s">
        <v>3</v>
      </c>
      <c r="H53" s="48" t="str">
        <f t="shared" si="0"/>
        <v/>
      </c>
      <c r="I53" s="42" t="s">
        <v>4</v>
      </c>
      <c r="K53" s="45" t="str">
        <f t="shared" si="1"/>
        <v>Bitte ausfüllen!</v>
      </c>
    </row>
    <row r="54" spans="1:11" x14ac:dyDescent="0.2">
      <c r="A54" s="42" t="s">
        <v>72</v>
      </c>
      <c r="B54" s="42" t="s">
        <v>73</v>
      </c>
      <c r="C54" s="42"/>
      <c r="D54" s="42"/>
      <c r="E54" s="42"/>
      <c r="F54" s="10"/>
      <c r="G54" s="42" t="s">
        <v>3</v>
      </c>
      <c r="H54" s="48" t="str">
        <f t="shared" si="0"/>
        <v/>
      </c>
      <c r="I54" s="42" t="s">
        <v>4</v>
      </c>
      <c r="K54" s="45" t="str">
        <f t="shared" si="1"/>
        <v>Bitte ausfüllen!</v>
      </c>
    </row>
    <row r="55" spans="1:11" x14ac:dyDescent="0.2">
      <c r="A55" s="42" t="s">
        <v>74</v>
      </c>
      <c r="B55" s="42" t="s">
        <v>75</v>
      </c>
      <c r="C55" s="42"/>
      <c r="D55" s="42"/>
      <c r="E55" s="42"/>
      <c r="F55" s="10"/>
      <c r="G55" s="42" t="s">
        <v>3</v>
      </c>
      <c r="H55" s="48" t="str">
        <f t="shared" si="0"/>
        <v/>
      </c>
      <c r="I55" s="42" t="s">
        <v>4</v>
      </c>
      <c r="K55" s="45" t="str">
        <f t="shared" si="1"/>
        <v>Bitte ausfüllen!</v>
      </c>
    </row>
    <row r="56" spans="1:11" x14ac:dyDescent="0.2">
      <c r="A56" s="42" t="s">
        <v>76</v>
      </c>
      <c r="B56" s="42" t="s">
        <v>77</v>
      </c>
      <c r="C56" s="42"/>
      <c r="D56" s="42"/>
      <c r="E56" s="42"/>
      <c r="F56" s="10"/>
      <c r="G56" s="42" t="s">
        <v>3</v>
      </c>
      <c r="H56" s="48" t="str">
        <f t="shared" si="0"/>
        <v/>
      </c>
      <c r="I56" s="42" t="s">
        <v>4</v>
      </c>
      <c r="K56" s="45" t="str">
        <f t="shared" si="1"/>
        <v>Bitte ausfüllen!</v>
      </c>
    </row>
    <row r="57" spans="1:11" ht="25.5" customHeight="1" x14ac:dyDescent="0.2">
      <c r="A57" s="43"/>
      <c r="B57" s="82" t="s">
        <v>78</v>
      </c>
      <c r="C57" s="82"/>
      <c r="D57" s="43"/>
      <c r="E57" s="43"/>
      <c r="F57" s="54">
        <f>IF(SUM(F45:F56)=0,0,SUM(F45:F56))</f>
        <v>0</v>
      </c>
      <c r="G57" s="43" t="s">
        <v>3</v>
      </c>
      <c r="H57" s="49" t="str">
        <f>IF(COUNTIF(H46:H56,"")&gt;1,"",SUM(H46:H56))</f>
        <v/>
      </c>
      <c r="I57" s="43" t="s">
        <v>4</v>
      </c>
      <c r="K57" s="45" t="str">
        <f>IF(H57="","Angaben offen!","")</f>
        <v>Angaben offen!</v>
      </c>
    </row>
    <row r="58" spans="1:11" x14ac:dyDescent="0.2">
      <c r="A58" s="42"/>
      <c r="B58" s="42"/>
      <c r="C58" s="42"/>
      <c r="D58" s="42"/>
      <c r="E58" s="42"/>
      <c r="F58" s="50"/>
      <c r="G58" s="42"/>
      <c r="H58" s="50"/>
      <c r="I58" s="42"/>
    </row>
    <row r="59" spans="1:11" x14ac:dyDescent="0.2">
      <c r="A59" s="43" t="s">
        <v>79</v>
      </c>
      <c r="B59" s="81" t="s">
        <v>80</v>
      </c>
      <c r="C59" s="81"/>
      <c r="D59" s="43"/>
      <c r="E59" s="43"/>
      <c r="F59" s="56"/>
      <c r="G59" s="43" t="s">
        <v>3</v>
      </c>
      <c r="H59" s="46" t="str">
        <f>IF(H57="","",H34+H42+H57+H5)</f>
        <v/>
      </c>
      <c r="I59" s="43" t="s">
        <v>4</v>
      </c>
    </row>
    <row r="60" spans="1:11" x14ac:dyDescent="0.2">
      <c r="A60" s="43" t="s">
        <v>81</v>
      </c>
      <c r="B60" s="43" t="s">
        <v>82</v>
      </c>
      <c r="C60" s="43"/>
      <c r="D60" s="43"/>
      <c r="E60" s="43"/>
      <c r="F60" s="10"/>
      <c r="G60" s="43" t="s">
        <v>3</v>
      </c>
      <c r="H60" s="49" t="str">
        <f>IF(F60="","",ROUND(F60/100*H59,2))</f>
        <v/>
      </c>
      <c r="I60" s="43" t="s">
        <v>4</v>
      </c>
      <c r="K60" s="45" t="str">
        <f>IF(F60="","Bitte ausfüllen!","")</f>
        <v>Bitte ausfüllen!</v>
      </c>
    </row>
    <row r="61" spans="1:11" x14ac:dyDescent="0.2">
      <c r="A61" s="43"/>
      <c r="B61" s="43" t="s">
        <v>83</v>
      </c>
      <c r="C61" s="43"/>
      <c r="D61" s="43"/>
      <c r="E61" s="43"/>
      <c r="F61" s="54">
        <f ca="1">IF(H61="",0,H61/H5*100)</f>
        <v>0</v>
      </c>
      <c r="G61" s="43" t="s">
        <v>3</v>
      </c>
      <c r="H61" s="49" t="str">
        <f ca="1">IF(SUM(COUNTIF(INDIRECT({"H5","F9:F13","D17:D26","F27:F28","F32:F33","F38:F41","F46:F48","F50:F56","F60","H65:H68"}),""))&gt;0,"",H59+H60)</f>
        <v/>
      </c>
      <c r="I61" s="43" t="s">
        <v>4</v>
      </c>
      <c r="K61" s="45" t="str">
        <f ca="1">IF(SUM(COUNTIF(INDIRECT({"H5","F9:F13","D17:D26","F27:F28","F32:F33","F38:F41","F46:F48","F50:F56","F60","H65:H68"}),""))&gt;0,SUM(COUNTIF(INDIRECT({"H5","F9:F13","D17:D26","F27:F28","F32:F33","F38:F41","F46:F48","F50:F56","F60","H65:H68"}),"")) &amp;" Zelle(n) ohne Wert!","")</f>
        <v>38 Zelle(n) ohne Wert!</v>
      </c>
    </row>
    <row r="62" spans="1:11" x14ac:dyDescent="0.2">
      <c r="A62" s="42"/>
      <c r="B62" s="42" t="s">
        <v>84</v>
      </c>
      <c r="C62" s="42"/>
      <c r="D62" s="42"/>
      <c r="E62" s="42"/>
      <c r="F62" s="54">
        <f ca="1">IF(F61=0,0,F61-F5)</f>
        <v>0</v>
      </c>
      <c r="G62" s="42" t="s">
        <v>3</v>
      </c>
      <c r="H62" s="42"/>
      <c r="I62" s="42"/>
      <c r="K62" s="45" t="str">
        <f ca="1">IF(F62&lt;70,"Bitte prüfen gemäß Aufforderung!","")</f>
        <v>Bitte prüfen gemäß Aufforderung!</v>
      </c>
    </row>
    <row r="63" spans="1:11" x14ac:dyDescent="0.2">
      <c r="A63" s="42"/>
      <c r="B63" s="42"/>
      <c r="C63" s="42"/>
      <c r="D63" s="42"/>
      <c r="E63" s="42"/>
      <c r="F63" s="42"/>
      <c r="G63" s="42"/>
      <c r="H63" s="42"/>
      <c r="I63" s="42"/>
    </row>
    <row r="64" spans="1:11" x14ac:dyDescent="0.2">
      <c r="B64" s="43" t="s">
        <v>85</v>
      </c>
      <c r="D64" s="43"/>
      <c r="E64" s="43"/>
      <c r="G64" s="43"/>
      <c r="H64" s="46" t="s">
        <v>86</v>
      </c>
    </row>
    <row r="65" spans="1:11" x14ac:dyDescent="0.2">
      <c r="B65" s="42" t="s">
        <v>87</v>
      </c>
      <c r="D65" s="42"/>
      <c r="E65" s="42"/>
      <c r="G65" s="55"/>
      <c r="H65" s="11"/>
      <c r="K65" s="45" t="str">
        <f>IF(H65="","Bitte ausfüllen!","")</f>
        <v>Bitte ausfüllen!</v>
      </c>
    </row>
    <row r="66" spans="1:11" x14ac:dyDescent="0.2">
      <c r="B66" s="42" t="s">
        <v>88</v>
      </c>
      <c r="D66" s="42"/>
      <c r="E66" s="42"/>
      <c r="G66" s="55"/>
      <c r="H66" s="12"/>
      <c r="K66" s="45" t="str">
        <f>IF(H66="","Bitte ausfüllen!","")</f>
        <v>Bitte ausfüllen!</v>
      </c>
    </row>
    <row r="67" spans="1:11" x14ac:dyDescent="0.2">
      <c r="B67" s="42" t="s">
        <v>89</v>
      </c>
      <c r="D67" s="42"/>
      <c r="E67" s="42"/>
      <c r="G67" s="55"/>
      <c r="H67" s="13"/>
      <c r="K67" s="45" t="str">
        <f>IF(H67="","Bitte ausfüllen!","")</f>
        <v>Bitte ausfüllen!</v>
      </c>
    </row>
    <row r="68" spans="1:11" x14ac:dyDescent="0.2">
      <c r="B68" s="42" t="s">
        <v>90</v>
      </c>
      <c r="D68" s="42"/>
      <c r="E68" s="42"/>
      <c r="G68" s="55"/>
      <c r="H68" s="12"/>
      <c r="K68" s="45" t="str">
        <f>IF(H68="","Bitte ausfüllen!","")</f>
        <v>Bitte ausfüllen!</v>
      </c>
    </row>
    <row r="70" spans="1:11" x14ac:dyDescent="0.2">
      <c r="C70" s="31"/>
      <c r="D70" s="5"/>
    </row>
    <row r="71" spans="1:11" ht="15.95" customHeight="1" x14ac:dyDescent="0.2">
      <c r="A71" s="72" t="s">
        <v>146</v>
      </c>
      <c r="B71" s="72"/>
      <c r="C71" s="72"/>
      <c r="D71" s="72" t="s">
        <v>188</v>
      </c>
      <c r="F71" s="74" t="s">
        <v>115</v>
      </c>
      <c r="G71" s="75"/>
      <c r="H71" s="76"/>
    </row>
    <row r="72" spans="1:11" ht="15.95" customHeight="1" x14ac:dyDescent="0.2">
      <c r="A72" s="73"/>
      <c r="B72" s="73"/>
      <c r="C72" s="73"/>
      <c r="D72" s="73"/>
      <c r="F72" s="77"/>
      <c r="G72" s="78"/>
      <c r="H72" s="79"/>
      <c r="I72" s="43"/>
      <c r="J72" s="43"/>
      <c r="K72" s="43"/>
    </row>
    <row r="73" spans="1:11" ht="19.899999999999999" customHeight="1" x14ac:dyDescent="0.2">
      <c r="A73" s="70">
        <v>1</v>
      </c>
      <c r="B73" s="70"/>
      <c r="C73" s="14" t="s">
        <v>110</v>
      </c>
      <c r="D73" s="32"/>
      <c r="F73" s="71" t="s">
        <v>173</v>
      </c>
      <c r="G73" s="71"/>
      <c r="H73" s="71"/>
    </row>
    <row r="74" spans="1:11" ht="19.899999999999999" customHeight="1" x14ac:dyDescent="0.2">
      <c r="A74" s="70">
        <v>2</v>
      </c>
      <c r="B74" s="70"/>
      <c r="C74" s="14" t="s">
        <v>111</v>
      </c>
      <c r="D74" s="32"/>
    </row>
    <row r="75" spans="1:11" ht="23.25" customHeight="1" x14ac:dyDescent="0.2">
      <c r="A75" s="70">
        <v>3</v>
      </c>
      <c r="B75" s="70"/>
      <c r="C75" s="14" t="s">
        <v>112</v>
      </c>
      <c r="D75" s="32"/>
    </row>
    <row r="76" spans="1:11" ht="23.25" customHeight="1" x14ac:dyDescent="0.2">
      <c r="A76" s="70">
        <v>4</v>
      </c>
      <c r="B76" s="70"/>
      <c r="C76" s="14" t="s">
        <v>113</v>
      </c>
      <c r="D76" s="32"/>
    </row>
    <row r="77" spans="1:11" ht="23.25" customHeight="1" x14ac:dyDescent="0.2">
      <c r="A77" s="70">
        <v>5</v>
      </c>
      <c r="B77" s="70"/>
      <c r="C77" s="14" t="s">
        <v>116</v>
      </c>
      <c r="D77" s="32"/>
    </row>
    <row r="78" spans="1:11" ht="23.25" customHeight="1" x14ac:dyDescent="0.2">
      <c r="A78" s="70">
        <v>6</v>
      </c>
      <c r="B78" s="70"/>
      <c r="C78" s="14" t="s">
        <v>101</v>
      </c>
      <c r="D78" s="32"/>
    </row>
    <row r="79" spans="1:11" ht="23.25" customHeight="1" x14ac:dyDescent="0.2">
      <c r="A79" s="70">
        <v>7</v>
      </c>
      <c r="B79" s="70"/>
      <c r="C79" s="14" t="s">
        <v>114</v>
      </c>
      <c r="D79" s="32"/>
    </row>
  </sheetData>
  <mergeCells count="18">
    <mergeCell ref="A71:C72"/>
    <mergeCell ref="D71:D72"/>
    <mergeCell ref="F71:H72"/>
    <mergeCell ref="E1:I2"/>
    <mergeCell ref="A3:I3"/>
    <mergeCell ref="B59:C59"/>
    <mergeCell ref="B29:C29"/>
    <mergeCell ref="B34:C34"/>
    <mergeCell ref="B42:C42"/>
    <mergeCell ref="B57:C57"/>
    <mergeCell ref="A78:B78"/>
    <mergeCell ref="A79:B79"/>
    <mergeCell ref="F73:H73"/>
    <mergeCell ref="A73:B73"/>
    <mergeCell ref="A74:B74"/>
    <mergeCell ref="A75:B75"/>
    <mergeCell ref="A76:B76"/>
    <mergeCell ref="A77:B77"/>
  </mergeCells>
  <phoneticPr fontId="3" type="noConversion"/>
  <dataValidations count="1">
    <dataValidation type="decimal" errorStyle="warning" allowBlank="1" showInputMessage="1" showErrorMessage="1" error="Bitte überprüfen Sie Ihre Eingaben." sqref="C25" xr:uid="{00000000-0002-0000-0500-000000000000}">
      <formula1>8.5</formula1>
      <formula2>84</formula2>
    </dataValidation>
  </dataValidations>
  <hyperlinks>
    <hyperlink ref="K1" location="Inhaltsverzeichnis!A1" display="Zurück zum Inhaltsverzeichnis" xr:uid="{00000000-0004-0000-0500-000000000000}"/>
  </hyperlinks>
  <printOptions horizontalCentered="1"/>
  <pageMargins left="0.78740157480314965" right="0.78740157480314965" top="0.98425196850393704" bottom="0.98425196850393704" header="0.51181102362204722" footer="0.51181102362204722"/>
  <pageSetup paperSize="9" scale="60" orientation="portrait" r:id="rId1"/>
  <headerFooter alignWithMargins="0">
    <oddHeader>&amp;L&amp;F</oddHeader>
    <oddFooter>&amp;R&amp;A&amp;LAmt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ltText="Hinweis">
                <anchor moveWithCells="1">
                  <from>
                    <xdr:col>2</xdr:col>
                    <xdr:colOff>2924175</xdr:colOff>
                    <xdr:row>0</xdr:row>
                    <xdr:rowOff>123825</xdr:rowOff>
                  </from>
                  <to>
                    <xdr:col>3</xdr:col>
                    <xdr:colOff>561975</xdr:colOff>
                    <xdr:row>0</xdr:row>
                    <xdr:rowOff>409575</xdr:rowOff>
                  </to>
                </anchor>
              </controlPr>
            </control>
          </mc:Choice>
        </mc:AlternateContent>
        <mc:AlternateContent xmlns:mc="http://schemas.openxmlformats.org/markup-compatibility/2006">
          <mc:Choice Requires="x14">
            <control shapeId="28674" r:id="rId5" name="Check Box 2">
              <controlPr defaultSize="0" autoFill="0" autoLine="0" autoPict="0" altText="Hinweis">
                <anchor moveWithCells="1">
                  <from>
                    <xdr:col>2</xdr:col>
                    <xdr:colOff>2924175</xdr:colOff>
                    <xdr:row>0</xdr:row>
                    <xdr:rowOff>419100</xdr:rowOff>
                  </from>
                  <to>
                    <xdr:col>3</xdr:col>
                    <xdr:colOff>561975</xdr:colOff>
                    <xdr:row>1</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24">
    <tabColor indexed="16"/>
  </sheetPr>
  <dimension ref="A1:Q33"/>
  <sheetViews>
    <sheetView showGridLines="0" topLeftCell="A4" zoomScaleNormal="100" workbookViewId="0">
      <selection activeCell="H40" sqref="H40"/>
    </sheetView>
  </sheetViews>
  <sheetFormatPr baseColWidth="10" defaultColWidth="0" defaultRowHeight="10.5" x14ac:dyDescent="0.15"/>
  <cols>
    <col min="1" max="1" width="6.7109375" style="8" customWidth="1"/>
    <col min="2" max="2" width="29.28515625" style="8" customWidth="1"/>
    <col min="3" max="3" width="11.140625" style="26" customWidth="1"/>
    <col min="4" max="4" width="9.140625" style="8" customWidth="1"/>
    <col min="5" max="5" width="16" style="8" bestFit="1" customWidth="1"/>
    <col min="6" max="6" width="12.7109375" style="8" customWidth="1"/>
    <col min="7" max="7" width="13.28515625" style="8" customWidth="1"/>
    <col min="8" max="8" width="12.140625" style="8" customWidth="1"/>
    <col min="9" max="9" width="13.28515625" style="8" customWidth="1"/>
    <col min="10" max="10" width="14.140625" style="8" customWidth="1"/>
    <col min="11" max="12" width="12.85546875" style="8" customWidth="1"/>
    <col min="13" max="13" width="23.28515625" style="8" customWidth="1"/>
    <col min="14" max="14" width="13.28515625" style="8" hidden="1" customWidth="1"/>
    <col min="15" max="15" width="10" style="8" hidden="1" customWidth="1"/>
    <col min="16" max="16" width="11.42578125" style="8" hidden="1" customWidth="1"/>
    <col min="17" max="17" width="10.5703125" style="8" hidden="1" customWidth="1"/>
    <col min="18" max="16384" width="6.42578125" style="8" hidden="1"/>
  </cols>
  <sheetData>
    <row r="1" spans="1:13" s="4" customFormat="1" ht="36" customHeight="1" x14ac:dyDescent="0.2">
      <c r="A1" s="4" t="s">
        <v>189</v>
      </c>
      <c r="C1" s="17"/>
      <c r="F1" s="7"/>
      <c r="G1" s="7"/>
      <c r="H1" s="7"/>
      <c r="I1" s="7"/>
      <c r="J1" s="6" t="s">
        <v>94</v>
      </c>
    </row>
    <row r="2" spans="1:13" s="4" customFormat="1" ht="25.9" customHeight="1" x14ac:dyDescent="0.2">
      <c r="A2" s="4" t="s">
        <v>95</v>
      </c>
      <c r="B2" s="5"/>
      <c r="C2" s="17"/>
      <c r="F2" s="20" t="b">
        <v>0</v>
      </c>
      <c r="G2" s="65" t="str">
        <f>IF(F2=TRUE,"Bitte tragen Sie Ihre Leistungswerte in die gelben Zellen direkt unter der Zelle Leistungswerte (m²/h) ein. " &amp; "Die Leistungswerte werden automatisch in die untere Kalkulation übernommen.  
Die Steigerkosten sind pro Objekt in der Spalte SteigerKosten (€) einzutragen. Wenn keine Kosten dafür anfallen, bitte eine 0 eintragen.",IF(F3=TRUE,
"Die rot markierten Informationen sind nur zur Unterstützung. Sie zeigen an, wenn gelbe Zellen in dieser Tabelle oder in dem Stundenverrechnungssatz (SVS GlasRG) nicht ausgefüllt sind. " &amp;
"Wenn keine rote Schrift mehr angezeigt wird, ist alles ausgefüllt.",""))</f>
        <v/>
      </c>
      <c r="H2" s="65"/>
      <c r="I2" s="65"/>
      <c r="J2" s="65"/>
      <c r="K2" s="65"/>
      <c r="L2" s="65"/>
    </row>
    <row r="3" spans="1:13" s="4" customFormat="1" ht="27" customHeight="1" x14ac:dyDescent="0.2">
      <c r="B3" s="5"/>
      <c r="C3" s="17"/>
      <c r="F3" s="20" t="b">
        <v>0</v>
      </c>
      <c r="G3" s="83"/>
      <c r="H3" s="83"/>
      <c r="I3" s="83"/>
      <c r="J3" s="83"/>
      <c r="K3" s="83"/>
      <c r="L3" s="83"/>
      <c r="M3" s="19">
        <f>IF(COUNTA($M$5:$M$11)-COUNTBLANK($M$5:$M$11)=0,"",COUNTA($M$5:$M$11)-COUNTBLANK($M$5:$M$11))</f>
        <v>7</v>
      </c>
    </row>
    <row r="4" spans="1:13" ht="45" customHeight="1" x14ac:dyDescent="0.15">
      <c r="A4" s="1" t="s">
        <v>92</v>
      </c>
      <c r="B4" s="1" t="s">
        <v>98</v>
      </c>
      <c r="C4" s="2" t="s">
        <v>119</v>
      </c>
      <c r="D4" s="2" t="s">
        <v>97</v>
      </c>
      <c r="E4" s="2" t="s">
        <v>120</v>
      </c>
      <c r="F4" s="2" t="s">
        <v>121</v>
      </c>
      <c r="G4" s="2" t="s">
        <v>118</v>
      </c>
      <c r="H4" s="2" t="s">
        <v>144</v>
      </c>
      <c r="I4" s="2" t="s">
        <v>122</v>
      </c>
      <c r="J4" s="2" t="s">
        <v>143</v>
      </c>
      <c r="K4" s="2" t="s">
        <v>99</v>
      </c>
      <c r="L4" s="2" t="s">
        <v>100</v>
      </c>
    </row>
    <row r="5" spans="1:13" ht="15" customHeight="1" x14ac:dyDescent="0.15">
      <c r="A5" s="27">
        <v>7</v>
      </c>
      <c r="B5" s="28" t="s">
        <v>148</v>
      </c>
      <c r="C5" s="27" t="s">
        <v>147</v>
      </c>
      <c r="D5" s="58" t="s">
        <v>117</v>
      </c>
      <c r="E5" s="29">
        <v>301.68000000000018</v>
      </c>
      <c r="F5" s="29">
        <v>2</v>
      </c>
      <c r="G5" s="29">
        <v>1</v>
      </c>
      <c r="H5" s="29">
        <f t="shared" ref="H5:H11" si="0">E5*F5*G5</f>
        <v>603.36000000000035</v>
      </c>
      <c r="I5" s="57">
        <v>0</v>
      </c>
      <c r="J5" s="57"/>
      <c r="K5" s="29"/>
      <c r="L5" s="29">
        <f t="shared" ref="L5:L11" si="1">IF(OR(H5=0,I5="",J5=""),0,ROUND(H5/J5*K5+I5*G5,2))</f>
        <v>0</v>
      </c>
      <c r="M5" s="8" t="str">
        <f t="shared" ref="M5:M11" si="2">IF(H5=0,"",IF(I5="","Steigerkosten eintragen",IF(J5="","Leistungswert eintragen",IF(K5=0,"SVS prüfen",""))))</f>
        <v>Leistungswert eintragen</v>
      </c>
    </row>
    <row r="6" spans="1:13" ht="15" customHeight="1" x14ac:dyDescent="0.15">
      <c r="A6" s="27">
        <v>20</v>
      </c>
      <c r="B6" s="28" t="s">
        <v>149</v>
      </c>
      <c r="C6" s="27" t="s">
        <v>147</v>
      </c>
      <c r="D6" s="58" t="s">
        <v>117</v>
      </c>
      <c r="E6" s="29">
        <v>120.09</v>
      </c>
      <c r="F6" s="29">
        <v>2</v>
      </c>
      <c r="G6" s="29">
        <v>1</v>
      </c>
      <c r="H6" s="29">
        <f t="shared" si="0"/>
        <v>240.18</v>
      </c>
      <c r="I6" s="57">
        <v>0</v>
      </c>
      <c r="J6" s="57"/>
      <c r="K6" s="29"/>
      <c r="L6" s="29">
        <f t="shared" si="1"/>
        <v>0</v>
      </c>
      <c r="M6" s="8" t="str">
        <f t="shared" si="2"/>
        <v>Leistungswert eintragen</v>
      </c>
    </row>
    <row r="7" spans="1:13" ht="15" customHeight="1" x14ac:dyDescent="0.15">
      <c r="A7" s="27">
        <v>22</v>
      </c>
      <c r="B7" s="28" t="s">
        <v>151</v>
      </c>
      <c r="C7" s="27" t="s">
        <v>147</v>
      </c>
      <c r="D7" s="58" t="s">
        <v>117</v>
      </c>
      <c r="E7" s="29">
        <v>2697.68</v>
      </c>
      <c r="F7" s="29">
        <v>2</v>
      </c>
      <c r="G7" s="29">
        <v>1</v>
      </c>
      <c r="H7" s="29">
        <f t="shared" si="0"/>
        <v>5395.36</v>
      </c>
      <c r="I7" s="57">
        <v>0</v>
      </c>
      <c r="J7" s="57"/>
      <c r="K7" s="29"/>
      <c r="L7" s="29">
        <f t="shared" si="1"/>
        <v>0</v>
      </c>
      <c r="M7" s="8" t="str">
        <f t="shared" si="2"/>
        <v>Leistungswert eintragen</v>
      </c>
    </row>
    <row r="8" spans="1:13" ht="15" customHeight="1" x14ac:dyDescent="0.15">
      <c r="A8" s="27">
        <v>24</v>
      </c>
      <c r="B8" s="28" t="s">
        <v>152</v>
      </c>
      <c r="C8" s="27" t="s">
        <v>147</v>
      </c>
      <c r="D8" s="58" t="s">
        <v>117</v>
      </c>
      <c r="E8" s="29">
        <v>212.00000000000003</v>
      </c>
      <c r="F8" s="29">
        <v>2</v>
      </c>
      <c r="G8" s="29">
        <v>1</v>
      </c>
      <c r="H8" s="29">
        <f t="shared" si="0"/>
        <v>424.00000000000006</v>
      </c>
      <c r="I8" s="57">
        <v>0</v>
      </c>
      <c r="J8" s="57"/>
      <c r="K8" s="29"/>
      <c r="L8" s="29">
        <f t="shared" si="1"/>
        <v>0</v>
      </c>
      <c r="M8" s="8" t="str">
        <f t="shared" si="2"/>
        <v>Leistungswert eintragen</v>
      </c>
    </row>
    <row r="9" spans="1:13" ht="15" customHeight="1" x14ac:dyDescent="0.15">
      <c r="A9" s="27">
        <v>25</v>
      </c>
      <c r="B9" s="28" t="s">
        <v>153</v>
      </c>
      <c r="C9" s="27" t="s">
        <v>147</v>
      </c>
      <c r="D9" s="58" t="s">
        <v>117</v>
      </c>
      <c r="E9" s="29">
        <v>9.6999999999999993</v>
      </c>
      <c r="F9" s="29">
        <v>2</v>
      </c>
      <c r="G9" s="29">
        <v>1</v>
      </c>
      <c r="H9" s="29">
        <f t="shared" si="0"/>
        <v>19.399999999999999</v>
      </c>
      <c r="I9" s="57">
        <v>0</v>
      </c>
      <c r="J9" s="57"/>
      <c r="K9" s="29"/>
      <c r="L9" s="29">
        <f t="shared" si="1"/>
        <v>0</v>
      </c>
      <c r="M9" s="8" t="str">
        <f t="shared" si="2"/>
        <v>Leistungswert eintragen</v>
      </c>
    </row>
    <row r="10" spans="1:13" ht="15" customHeight="1" x14ac:dyDescent="0.15">
      <c r="A10" s="27">
        <v>26</v>
      </c>
      <c r="B10" s="28" t="s">
        <v>154</v>
      </c>
      <c r="C10" s="27" t="s">
        <v>147</v>
      </c>
      <c r="D10" s="58" t="s">
        <v>117</v>
      </c>
      <c r="E10" s="29">
        <v>48.550000000000004</v>
      </c>
      <c r="F10" s="29">
        <v>2</v>
      </c>
      <c r="G10" s="29">
        <v>1</v>
      </c>
      <c r="H10" s="29">
        <f t="shared" si="0"/>
        <v>97.100000000000009</v>
      </c>
      <c r="I10" s="57">
        <v>0</v>
      </c>
      <c r="J10" s="57"/>
      <c r="K10" s="29"/>
      <c r="L10" s="29">
        <f t="shared" si="1"/>
        <v>0</v>
      </c>
      <c r="M10" s="8" t="str">
        <f t="shared" si="2"/>
        <v>Leistungswert eintragen</v>
      </c>
    </row>
    <row r="11" spans="1:13" ht="15" customHeight="1" x14ac:dyDescent="0.15">
      <c r="A11" s="27">
        <v>27</v>
      </c>
      <c r="B11" s="28" t="s">
        <v>155</v>
      </c>
      <c r="C11" s="27" t="s">
        <v>147</v>
      </c>
      <c r="D11" s="58" t="s">
        <v>117</v>
      </c>
      <c r="E11" s="29">
        <v>4.01</v>
      </c>
      <c r="F11" s="29">
        <v>2</v>
      </c>
      <c r="G11" s="29">
        <v>1</v>
      </c>
      <c r="H11" s="29">
        <f t="shared" si="0"/>
        <v>8.02</v>
      </c>
      <c r="I11" s="57">
        <v>0</v>
      </c>
      <c r="J11" s="57"/>
      <c r="K11" s="29"/>
      <c r="L11" s="29">
        <f t="shared" si="1"/>
        <v>0</v>
      </c>
      <c r="M11" s="8" t="str">
        <f t="shared" si="2"/>
        <v>Leistungswert eintragen</v>
      </c>
    </row>
    <row r="13" spans="1:13" ht="15" customHeight="1" x14ac:dyDescent="0.15">
      <c r="B13" s="65" t="s">
        <v>174</v>
      </c>
      <c r="C13" s="65"/>
      <c r="D13" s="65"/>
      <c r="E13" s="65"/>
      <c r="F13" s="65"/>
      <c r="G13" s="65"/>
      <c r="H13" s="65"/>
      <c r="I13" s="65"/>
    </row>
    <row r="14" spans="1:13" x14ac:dyDescent="0.15">
      <c r="B14" s="8" t="s">
        <v>175</v>
      </c>
    </row>
    <row r="15" spans="1:13" x14ac:dyDescent="0.15">
      <c r="B15" s="30" t="s">
        <v>176</v>
      </c>
    </row>
    <row r="16" spans="1:13" x14ac:dyDescent="0.15">
      <c r="B16" s="30" t="s">
        <v>177</v>
      </c>
    </row>
    <row r="18" spans="2:6" x14ac:dyDescent="0.15">
      <c r="B18" s="8" t="s">
        <v>178</v>
      </c>
    </row>
    <row r="19" spans="2:6" x14ac:dyDescent="0.15">
      <c r="B19" s="8" t="s">
        <v>179</v>
      </c>
    </row>
    <row r="20" spans="2:6" x14ac:dyDescent="0.15">
      <c r="B20" s="8" t="s">
        <v>180</v>
      </c>
    </row>
    <row r="22" spans="2:6" x14ac:dyDescent="0.15">
      <c r="B22" s="30" t="s">
        <v>181</v>
      </c>
    </row>
    <row r="23" spans="2:6" x14ac:dyDescent="0.15">
      <c r="B23" s="8" t="s">
        <v>182</v>
      </c>
    </row>
    <row r="25" spans="2:6" x14ac:dyDescent="0.15">
      <c r="B25" s="8" t="s">
        <v>183</v>
      </c>
    </row>
    <row r="26" spans="2:6" x14ac:dyDescent="0.15">
      <c r="B26" s="8" t="s">
        <v>184</v>
      </c>
    </row>
    <row r="28" spans="2:6" x14ac:dyDescent="0.15">
      <c r="B28" s="8" t="s">
        <v>185</v>
      </c>
    </row>
    <row r="29" spans="2:6" x14ac:dyDescent="0.15">
      <c r="B29" s="30" t="s">
        <v>186</v>
      </c>
    </row>
    <row r="32" spans="2:6" x14ac:dyDescent="0.15">
      <c r="B32" s="59"/>
      <c r="C32" s="60"/>
      <c r="D32" s="59"/>
      <c r="E32" s="59"/>
      <c r="F32" s="59"/>
    </row>
    <row r="33" spans="2:6" x14ac:dyDescent="0.15">
      <c r="B33" s="59"/>
      <c r="C33" s="60"/>
      <c r="D33" s="59"/>
      <c r="E33" s="59"/>
      <c r="F33" s="59"/>
    </row>
  </sheetData>
  <mergeCells count="2">
    <mergeCell ref="G2:L3"/>
    <mergeCell ref="B13:I13"/>
  </mergeCells>
  <phoneticPr fontId="3" type="noConversion"/>
  <conditionalFormatting sqref="M5:M11">
    <cfRule type="containsText" dxfId="2" priority="1" stopIfTrue="1" operator="containsText" text="Steigerkosten eintragen">
      <formula>NOT(ISERROR(SEARCH("Steigerkosten eintragen",M5)))</formula>
    </cfRule>
    <cfRule type="containsText" dxfId="1" priority="2" stopIfTrue="1" operator="containsText" text="SVS prüfen">
      <formula>NOT(ISERROR(SEARCH("SVS prüfen",M5)))</formula>
    </cfRule>
    <cfRule type="containsText" dxfId="0" priority="3" stopIfTrue="1" operator="containsText" text="Leistungswert eintragen">
      <formula>NOT(ISERROR(SEARCH("Leistungswert eintragen",M5)))</formula>
    </cfRule>
  </conditionalFormatting>
  <hyperlinks>
    <hyperlink ref="J1" location="Inhaltsverzeichnis!A1" display="Zurück zum Inhaltsverzeichnis" xr:uid="{00000000-0004-0000-10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Glas Gesamt&amp;LAmt Neustadt (Dosse)&amp;C&amp;P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28575</xdr:colOff>
                    <xdr:row>1</xdr:row>
                    <xdr:rowOff>57150</xdr:rowOff>
                  </from>
                  <to>
                    <xdr:col>5</xdr:col>
                    <xdr:colOff>790575</xdr:colOff>
                    <xdr:row>1</xdr:row>
                    <xdr:rowOff>285750</xdr:rowOff>
                  </to>
                </anchor>
              </controlPr>
            </control>
          </mc:Choice>
        </mc:AlternateContent>
        <mc:AlternateContent xmlns:mc="http://schemas.openxmlformats.org/markup-compatibility/2006">
          <mc:Choice Requires="x14">
            <control shapeId="36866" r:id="rId5" name="Check Box 2">
              <controlPr defaultSize="0" autoFill="0" autoLine="0" autoPict="0" altText="Hinweis 2">
                <anchor moveWithCells="1">
                  <from>
                    <xdr:col>5</xdr:col>
                    <xdr:colOff>28575</xdr:colOff>
                    <xdr:row>1</xdr:row>
                    <xdr:rowOff>304800</xdr:rowOff>
                  </from>
                  <to>
                    <xdr:col>5</xdr:col>
                    <xdr:colOff>790575</xdr:colOff>
                    <xdr:row>2</xdr:row>
                    <xdr:rowOff>209550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V i s u a l i z a t i o n   x m l n s : x s i = " h t t p : / / w w w . w 3 . o r g / 2 0 0 1 / X M L S c h e m a - i n s t a n c e "   x m l n s : x s d = " h t t p : / / w w w . w 3 . o r g / 2 0 0 1 / X M L S c h e m a "   x m l n s = " h t t p : / / m i c r o s o f t . d a t a . v i s u a l i z a t i o n . C l i e n t . E x c e l / 1 . 0 " > < T o u r s > < T o u r   N a m e = " T o u r   1 "   I d = " { D 6 7 B 3 E 5 6 - A 9 A A - 4 4 3 A - B F 6 5 - 1 7 3 A B 6 B E 0 C 4 D } "   T o u r I d = " 3 8 0 7 f 0 2 a - c f b e - 4 4 5 c - 9 8 e 5 - c 6 d 0 1 5 4 b 0 6 0 6 "   X m l V e r = " 6 "   M i n X m l V e r = " 3 " > < D e s c r i p t i o n > H i e r   s t e h t   e i n e   B e s c h r e i b u n g   f � r   d i e   T o u r . < / D e s c r i p t i o n > < 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T o u r > < / T o u r s > < / V i s u a l i z a t i o n > 
</file>

<file path=customXml/item2.xml>��< ? x m l   v e r s i o n = " 1 . 0 "   e n c o d i n g = " u t f - 1 6 " ? > < T o u r   x m l n s : x s i = " h t t p : / / w w w . w 3 . o r g / 2 0 0 1 / X M L S c h e m a - i n s t a n c e "   x m l n s : x s d = " h t t p : / / w w w . w 3 . o r g / 2 0 0 1 / X M L S c h e m a "   N a m e = " T o u r   1 "   D e s c r i p t i o n = " H i e r   s t e h t   e i n e   B e s c h r e i b u n g   f � r   d i e   T o u r . "   x m l n s = " h t t p : / / m i c r o s o f t . d a t a . v i s u a l i z a t i o n . e n g i n e . t o u r s / 1 . 0 " > < S c e n e s > < S c e n e   C u s t o m M a p G u i d = " 0 0 0 0 0 0 0 0 - 0 0 0 0 - 0 0 0 0 - 0 0 0 0 - 0 0 0 0 0 0 0 0 0 0 0 0 "   C u s t o m M a p I d = " 0 0 0 0 0 0 0 0 - 0 0 0 0 - 0 0 0 0 - 0 0 0 0 - 0 0 0 0 0 0 0 0 0 0 0 0 "   S c e n e I d = " 5 6 1 7 9 6 2 d - 9 5 7 7 - 4 7 e 2 - 8 7 2 e - f f 1 2 2 5 8 2 9 4 e f " > < T r a n s i t i o n > M o v e T o < / T r a n s i t i o n > < E f f e c t > S t a t i o n < / E f f e c t > < T h e m e > B i n g R o a d < / T h e m e > < T h e m e W i t h L a b e l > t r u e < / T h e m e W i t h L a b e l > < F l a t M o d e E n a b l e d > t r u e < / F l a t M o d e E n a b l e d > < D u r a t i o n > 1 0 0 0 0 0 0 0 0 < / D u r a t i o n > < T r a n s i t i o n D u r a t i o n > 3 0 0 0 0 0 0 0 < / T r a n s i t i o n D u r a t i o n > < S p e e d > 0 . 5 < / S p e e d > < F r a m e > < C a m e r a > < L a t i t u d e > 5 0 . 5 4 2 6 8 1 3 9 4 7 6 3 0 4 4 < / L a t i t u d e > < L o n g i t u d e > 1 1 . 8 1 2 8 7 3 8 1 9 8 9 2 1 < / L o n g i t u d e > < R o t a t i o n > 0 < / R o t a t i o n > < P i v o t A n g l e > - 0 . 0 3 3 4 8 7 4 8 6 5 1 0 7 8 8 2 2 1 < / P i v o t A n g l e > < D i s t a n c e > 0 . 1 9 3 2 7 3 5 2 8 3 1 9 9 9 9 9 4 < / D i s t a n c e > < / C a m e r a > < 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 N a m e = " S c h i c h t   1 "   G u i d = " a a c a f 2 d 8 - 6 2 d 7 - 4 7 1 a - 9 b 9 6 - f 8 7 7 3 9 3 7 f 0 7 7 "   R e v = " 1 "   R e v G u i d = " e 6 8 8 e 3 0 3 - 4 5 d 1 - 4 3 9 8 - 9 7 b b - c c 2 c 7 1 7 1 3 7 0 7 " 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76F40F56-8083-4478-9D8F-A04379D50268}">
  <ds:schemaRefs>
    <ds:schemaRef ds:uri="http://www.w3.org/2001/XMLSchema"/>
    <ds:schemaRef ds:uri="http://microsoft.data.visualization.Client.Excel/1.0"/>
  </ds:schemaRefs>
</ds:datastoreItem>
</file>

<file path=customXml/itemProps2.xml><?xml version="1.0" encoding="utf-8"?>
<ds:datastoreItem xmlns:ds="http://schemas.openxmlformats.org/officeDocument/2006/customXml" ds:itemID="{D67B3E56-A9AA-443A-BF65-173AB6BE0C4D}">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Inhaltsverzeichnis</vt:lpstr>
      <vt:lpstr>Preisübersicht</vt:lpstr>
      <vt:lpstr>SVS GlasRG</vt:lpstr>
      <vt:lpstr>Kal Glas Gesamt</vt:lpstr>
      <vt:lpstr>Inhaltsverzeichnis!Druckbereich</vt:lpstr>
      <vt:lpstr>'Kal Glas Gesamt'!Druckbereich</vt:lpstr>
      <vt:lpstr>Preisübersicht!Druckbereich</vt:lpstr>
      <vt:lpstr>'SVS GlasRG'!Druckbereich</vt:lpstr>
      <vt:lpstr>Preisübersicht!Drucktitel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Torsten Günther</dc:creator>
  <cp:lastModifiedBy>Therese Pissalla</cp:lastModifiedBy>
  <cp:lastPrinted>2024-05-07T07:03:47Z</cp:lastPrinted>
  <dcterms:created xsi:type="dcterms:W3CDTF">2012-06-08T19:50:39Z</dcterms:created>
  <dcterms:modified xsi:type="dcterms:W3CDTF">2026-08-26T08:29:40Z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ad21cca4-380d-4149-a11d-405a40d038e6</vt:lpwstr>
  </property>
</Properties>
</file>